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0243\Documents\健康生活課R6\★8.医療介護サービス支援金\牟岐町\要綱\HP掲載用\"/>
    </mc:Choice>
  </mc:AlternateContent>
  <bookViews>
    <workbookView xWindow="24645" yWindow="-4320" windowWidth="17205" windowHeight="11535" tabRatio="889"/>
  </bookViews>
  <sheets>
    <sheet name="様式第１号" sheetId="20" r:id="rId1"/>
    <sheet name="(別紙1)介護サービス事業所" sheetId="24" r:id="rId2"/>
    <sheet name="（別紙2）医療機関・薬局" sheetId="30" r:id="rId3"/>
    <sheet name="別表" sheetId="26" r:id="rId4"/>
  </sheets>
  <definedNames>
    <definedName name="_xlnm._FilterDatabase" localSheetId="3" hidden="1">別表!$C$15:$F$15</definedName>
    <definedName name="_xlnm.Print_Area" localSheetId="1">'(別紙1)介護サービス事業所'!$A$1:$H$47</definedName>
    <definedName name="_xlnm.Print_Area" localSheetId="2">'（別紙2）医療機関・薬局'!$A$1:$I$47</definedName>
    <definedName name="_xlnm.Print_Area" localSheetId="3">別表!$A$1:$H$71</definedName>
    <definedName name="_xlnm.Print_Area" localSheetId="0">様式第１号!$A$1:$AG$103</definedName>
    <definedName name="_xlnm.Print_Titles" localSheetId="1">'(別紙1)介護サービス事業所'!$3:$3</definedName>
    <definedName name="_xlnm.Print_Titles" localSheetId="2">'（別紙2）医療機関・薬局'!$3:$3</definedName>
    <definedName name="Z_0013D02D_7229_42E9_BC29_9561B8875AB4_.wvu.Cols" localSheetId="3" hidden="1">別表!#REF!</definedName>
    <definedName name="Z_0013D02D_7229_42E9_BC29_9561B8875AB4_.wvu.PrintArea" localSheetId="3" hidden="1">別表!$C$2:$F$66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2" i="20" l="1"/>
  <c r="AA89" i="20"/>
  <c r="J4" i="30" l="1"/>
  <c r="K4" i="30" s="1"/>
  <c r="H4" i="30" s="1"/>
  <c r="AF91" i="20"/>
  <c r="AF76" i="20" l="1"/>
  <c r="AF77" i="20"/>
  <c r="AF78" i="20"/>
  <c r="AF79" i="20"/>
  <c r="AF80" i="20"/>
  <c r="AF81" i="20"/>
  <c r="AF75" i="20"/>
  <c r="AF45" i="20"/>
  <c r="AF46" i="20"/>
  <c r="AF44" i="20"/>
  <c r="AF41" i="20"/>
  <c r="AF42" i="20"/>
  <c r="AF40" i="20"/>
  <c r="AF37" i="20"/>
  <c r="AF38" i="20"/>
  <c r="AF36" i="20"/>
  <c r="H44" i="24" l="1"/>
  <c r="B4" i="30" l="1"/>
  <c r="G4" i="30"/>
  <c r="B5" i="30"/>
  <c r="G5" i="30"/>
  <c r="J5" i="30"/>
  <c r="K5" i="30" s="1"/>
  <c r="H5" i="30" s="1"/>
  <c r="B6" i="30"/>
  <c r="G6" i="30"/>
  <c r="J6" i="30"/>
  <c r="K6" i="30" s="1"/>
  <c r="H6" i="30" s="1"/>
  <c r="B7" i="30"/>
  <c r="G7" i="30"/>
  <c r="J7" i="30"/>
  <c r="K7" i="30" s="1"/>
  <c r="H7" i="30" s="1"/>
  <c r="B8" i="30"/>
  <c r="G8" i="30"/>
  <c r="J8" i="30"/>
  <c r="K8" i="30" s="1"/>
  <c r="H8" i="30" s="1"/>
  <c r="B9" i="30"/>
  <c r="G9" i="30"/>
  <c r="J9" i="30"/>
  <c r="K9" i="30" s="1"/>
  <c r="H9" i="30" s="1"/>
  <c r="B10" i="30"/>
  <c r="G10" i="30"/>
  <c r="J10" i="30"/>
  <c r="K10" i="30" s="1"/>
  <c r="H10" i="30" s="1"/>
  <c r="B11" i="30"/>
  <c r="G11" i="30"/>
  <c r="J11" i="30"/>
  <c r="K11" i="30" s="1"/>
  <c r="H11" i="30" s="1"/>
  <c r="B12" i="30"/>
  <c r="G12" i="30"/>
  <c r="J12" i="30"/>
  <c r="K12" i="30" s="1"/>
  <c r="H12" i="30" s="1"/>
  <c r="B13" i="30"/>
  <c r="G13" i="30"/>
  <c r="J13" i="30"/>
  <c r="K13" i="30" s="1"/>
  <c r="H13" i="30" s="1"/>
  <c r="B14" i="30"/>
  <c r="G14" i="30"/>
  <c r="J14" i="30"/>
  <c r="K14" i="30" s="1"/>
  <c r="H14" i="30" s="1"/>
  <c r="B15" i="30"/>
  <c r="G15" i="30"/>
  <c r="J15" i="30"/>
  <c r="K15" i="30" s="1"/>
  <c r="H15" i="30" s="1"/>
  <c r="B16" i="30"/>
  <c r="G16" i="30"/>
  <c r="J16" i="30"/>
  <c r="K16" i="30" s="1"/>
  <c r="H16" i="30" s="1"/>
  <c r="B17" i="30"/>
  <c r="G17" i="30"/>
  <c r="J17" i="30"/>
  <c r="K17" i="30" s="1"/>
  <c r="H17" i="30" s="1"/>
  <c r="B18" i="30"/>
  <c r="G18" i="30"/>
  <c r="J18" i="30"/>
  <c r="K18" i="30" s="1"/>
  <c r="H18" i="30" s="1"/>
  <c r="B19" i="30"/>
  <c r="G19" i="30"/>
  <c r="J19" i="30"/>
  <c r="K19" i="30"/>
  <c r="H19" i="30" s="1"/>
  <c r="B20" i="30"/>
  <c r="G20" i="30"/>
  <c r="J20" i="30"/>
  <c r="K20" i="30" s="1"/>
  <c r="H20" i="30" s="1"/>
  <c r="B21" i="30"/>
  <c r="G21" i="30"/>
  <c r="J21" i="30"/>
  <c r="K21" i="30"/>
  <c r="H21" i="30" s="1"/>
  <c r="B22" i="30"/>
  <c r="G22" i="30"/>
  <c r="J22" i="30"/>
  <c r="K22" i="30" s="1"/>
  <c r="H22" i="30" s="1"/>
  <c r="B23" i="30"/>
  <c r="G23" i="30"/>
  <c r="J23" i="30"/>
  <c r="K23" i="30"/>
  <c r="H23" i="30" s="1"/>
  <c r="B24" i="30"/>
  <c r="G24" i="30"/>
  <c r="J24" i="30"/>
  <c r="K24" i="30" s="1"/>
  <c r="H24" i="30" s="1"/>
  <c r="B25" i="30"/>
  <c r="G25" i="30"/>
  <c r="J25" i="30"/>
  <c r="K25" i="30"/>
  <c r="H25" i="30" s="1"/>
  <c r="B26" i="30"/>
  <c r="G26" i="30"/>
  <c r="J26" i="30"/>
  <c r="K26" i="30" s="1"/>
  <c r="H26" i="30" s="1"/>
  <c r="B27" i="30"/>
  <c r="G27" i="30"/>
  <c r="J27" i="30"/>
  <c r="K27" i="30"/>
  <c r="H27" i="30" s="1"/>
  <c r="B28" i="30"/>
  <c r="G28" i="30"/>
  <c r="J28" i="30"/>
  <c r="K28" i="30" s="1"/>
  <c r="H28" i="30" s="1"/>
  <c r="B29" i="30"/>
  <c r="G29" i="30"/>
  <c r="J29" i="30"/>
  <c r="K29" i="30"/>
  <c r="H29" i="30" s="1"/>
  <c r="B30" i="30"/>
  <c r="G30" i="30"/>
  <c r="J30" i="30"/>
  <c r="K30" i="30" s="1"/>
  <c r="H30" i="30" s="1"/>
  <c r="B31" i="30"/>
  <c r="G31" i="30"/>
  <c r="J31" i="30"/>
  <c r="K31" i="30"/>
  <c r="H31" i="30" s="1"/>
  <c r="B32" i="30"/>
  <c r="G32" i="30"/>
  <c r="J32" i="30"/>
  <c r="K32" i="30" s="1"/>
  <c r="H32" i="30" s="1"/>
  <c r="B33" i="30"/>
  <c r="G33" i="30"/>
  <c r="J33" i="30"/>
  <c r="K33" i="30"/>
  <c r="H33" i="30" s="1"/>
  <c r="B34" i="30"/>
  <c r="G34" i="30"/>
  <c r="J34" i="30"/>
  <c r="K34" i="30" s="1"/>
  <c r="H34" i="30" s="1"/>
  <c r="B35" i="30"/>
  <c r="G35" i="30"/>
  <c r="J35" i="30"/>
  <c r="K35" i="30"/>
  <c r="H35" i="30" s="1"/>
  <c r="B36" i="30"/>
  <c r="G36" i="30"/>
  <c r="J36" i="30"/>
  <c r="K36" i="30" s="1"/>
  <c r="H36" i="30" s="1"/>
  <c r="B37" i="30"/>
  <c r="G37" i="30"/>
  <c r="J37" i="30"/>
  <c r="K37" i="30"/>
  <c r="H37" i="30" s="1"/>
  <c r="B38" i="30"/>
  <c r="G38" i="30"/>
  <c r="J38" i="30"/>
  <c r="K38" i="30" s="1"/>
  <c r="H38" i="30" s="1"/>
  <c r="B39" i="30"/>
  <c r="G39" i="30"/>
  <c r="J39" i="30"/>
  <c r="K39" i="30"/>
  <c r="H39" i="30" s="1"/>
  <c r="B40" i="30"/>
  <c r="G40" i="30"/>
  <c r="J40" i="30"/>
  <c r="K40" i="30" s="1"/>
  <c r="H40" i="30" s="1"/>
  <c r="B41" i="30"/>
  <c r="G41" i="30"/>
  <c r="J41" i="30"/>
  <c r="K41" i="30"/>
  <c r="H41" i="30" s="1"/>
  <c r="B42" i="30"/>
  <c r="G42" i="30"/>
  <c r="J42" i="30"/>
  <c r="K42" i="30" s="1"/>
  <c r="H42" i="30" s="1"/>
  <c r="B43" i="30"/>
  <c r="G43" i="30"/>
  <c r="J43" i="30"/>
  <c r="K43" i="30" s="1"/>
  <c r="H43" i="30" s="1"/>
  <c r="G44" i="30" l="1"/>
  <c r="V77" i="20"/>
  <c r="V81" i="20"/>
  <c r="V76" i="20"/>
  <c r="L5" i="30"/>
  <c r="V78" i="20"/>
  <c r="V75" i="20"/>
  <c r="V79" i="20"/>
  <c r="V80" i="20"/>
  <c r="L6" i="30"/>
  <c r="L8" i="30"/>
  <c r="L4" i="30"/>
  <c r="L10" i="30"/>
  <c r="L7" i="30"/>
  <c r="L9" i="30"/>
  <c r="L11" i="30"/>
  <c r="H44" i="30" l="1"/>
  <c r="V82" i="20"/>
  <c r="AF92" i="20"/>
  <c r="V92" i="20" s="1"/>
  <c r="AF89" i="20"/>
  <c r="V89" i="20" s="1"/>
  <c r="AF88" i="20"/>
  <c r="AF86" i="20"/>
  <c r="V86" i="20" s="1"/>
  <c r="AA86" i="20" s="1"/>
  <c r="AF85" i="20"/>
  <c r="V85" i="20" s="1"/>
  <c r="AF84" i="20"/>
  <c r="AA81" i="20"/>
  <c r="AA80" i="20"/>
  <c r="AA79" i="20"/>
  <c r="AA78" i="20"/>
  <c r="AA77" i="20"/>
  <c r="AA76" i="20"/>
  <c r="AA90" i="20" l="1"/>
  <c r="V90" i="20"/>
  <c r="AA93" i="20"/>
  <c r="V93" i="20"/>
  <c r="AA85" i="20"/>
  <c r="V84" i="20"/>
  <c r="V87" i="20" s="1"/>
  <c r="AA75" i="20"/>
  <c r="AA82" i="20" s="1"/>
  <c r="V94" i="20" l="1"/>
  <c r="AA84" i="20"/>
  <c r="AA87" i="20" s="1"/>
  <c r="AA94" i="20" s="1"/>
  <c r="B4" i="24" l="1"/>
  <c r="AF34" i="20" l="1"/>
  <c r="AF33" i="20"/>
  <c r="AF32" i="20"/>
  <c r="AF30" i="20"/>
  <c r="AF29" i="20"/>
  <c r="AF28" i="20"/>
  <c r="I43" i="24" l="1"/>
  <c r="I42" i="24"/>
  <c r="I41" i="24"/>
  <c r="I40" i="24"/>
  <c r="I39" i="24"/>
  <c r="I38" i="24"/>
  <c r="I37" i="24"/>
  <c r="I36" i="24"/>
  <c r="I35" i="24"/>
  <c r="I34" i="24"/>
  <c r="I33" i="24"/>
  <c r="I32" i="24"/>
  <c r="I31" i="24"/>
  <c r="I30" i="24"/>
  <c r="I29" i="24"/>
  <c r="I28" i="24"/>
  <c r="I27" i="24"/>
  <c r="I26" i="24"/>
  <c r="I25" i="24"/>
  <c r="I24" i="24"/>
  <c r="I23" i="24"/>
  <c r="I22" i="24"/>
  <c r="I21" i="24"/>
  <c r="I20" i="24"/>
  <c r="I19" i="24"/>
  <c r="I18" i="24"/>
  <c r="I17" i="24"/>
  <c r="I16" i="24"/>
  <c r="I15" i="24"/>
  <c r="I14" i="24"/>
  <c r="I13" i="24"/>
  <c r="I12" i="24"/>
  <c r="I11" i="24"/>
  <c r="I10" i="24"/>
  <c r="I9" i="24"/>
  <c r="I8" i="24"/>
  <c r="I7" i="24"/>
  <c r="I6" i="24"/>
  <c r="J6" i="24" s="1"/>
  <c r="I5" i="24"/>
  <c r="J5" i="24" s="1"/>
  <c r="I4" i="24"/>
  <c r="J4" i="24" s="1"/>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6" i="24"/>
  <c r="B5" i="24"/>
  <c r="G5" i="24" l="1"/>
  <c r="V50" i="20"/>
  <c r="AA50" i="20" s="1"/>
  <c r="G4" i="24"/>
  <c r="J15" i="24" l="1"/>
  <c r="G15" i="24" s="1"/>
  <c r="J16" i="24"/>
  <c r="J17" i="24"/>
  <c r="G17" i="24" s="1"/>
  <c r="J18" i="24"/>
  <c r="G18" i="24" s="1"/>
  <c r="J19" i="24"/>
  <c r="G19" i="24" s="1"/>
  <c r="J20" i="24"/>
  <c r="G20" i="24" s="1"/>
  <c r="J21" i="24"/>
  <c r="G21" i="24" s="1"/>
  <c r="J22" i="24"/>
  <c r="G22" i="24" s="1"/>
  <c r="J23" i="24"/>
  <c r="G23" i="24" s="1"/>
  <c r="J24" i="24"/>
  <c r="G24" i="24" s="1"/>
  <c r="J25" i="24"/>
  <c r="G25" i="24" s="1"/>
  <c r="J26" i="24"/>
  <c r="G26" i="24" s="1"/>
  <c r="J27" i="24"/>
  <c r="J28" i="24"/>
  <c r="G28" i="24" s="1"/>
  <c r="J29" i="24"/>
  <c r="G29" i="24" s="1"/>
  <c r="J30" i="24"/>
  <c r="G30" i="24" s="1"/>
  <c r="J31" i="24"/>
  <c r="G31" i="24" s="1"/>
  <c r="J32" i="24"/>
  <c r="G32" i="24" s="1"/>
  <c r="J33" i="24"/>
  <c r="G33" i="24" s="1"/>
  <c r="J34" i="24"/>
  <c r="G34" i="24" s="1"/>
  <c r="J35" i="24"/>
  <c r="G35" i="24" s="1"/>
  <c r="J36" i="24"/>
  <c r="G36" i="24" s="1"/>
  <c r="J37" i="24"/>
  <c r="G37" i="24" s="1"/>
  <c r="J38" i="24"/>
  <c r="G38" i="24" s="1"/>
  <c r="J39" i="24"/>
  <c r="G39" i="24" s="1"/>
  <c r="J40" i="24"/>
  <c r="G40" i="24" s="1"/>
  <c r="J41" i="24"/>
  <c r="G41" i="24" s="1"/>
  <c r="J42" i="24"/>
  <c r="G42" i="24" s="1"/>
  <c r="J43" i="24"/>
  <c r="G43" i="24" s="1"/>
  <c r="J12" i="24"/>
  <c r="G12" i="24" s="1"/>
  <c r="J8" i="24"/>
  <c r="J7" i="24"/>
  <c r="J9" i="24"/>
  <c r="J10" i="24"/>
  <c r="J11" i="24"/>
  <c r="J13" i="24"/>
  <c r="G13" i="24" s="1"/>
  <c r="J14" i="24"/>
  <c r="G14" i="24" s="1"/>
  <c r="V29" i="20" l="1"/>
  <c r="V33" i="20"/>
  <c r="V56" i="20"/>
  <c r="V48" i="20"/>
  <c r="V41" i="20"/>
  <c r="AA41" i="20" s="1"/>
  <c r="G11" i="24"/>
  <c r="G16" i="24"/>
  <c r="G7" i="24"/>
  <c r="G9" i="24"/>
  <c r="G8" i="24"/>
  <c r="AA29" i="20"/>
  <c r="V61" i="20"/>
  <c r="AA61" i="20" s="1"/>
  <c r="V64" i="20"/>
  <c r="V42" i="20"/>
  <c r="AA42" i="20" s="1"/>
  <c r="V46" i="20"/>
  <c r="AA46" i="20" s="1"/>
  <c r="G27" i="24"/>
  <c r="V44" i="20"/>
  <c r="AA44" i="20" s="1"/>
  <c r="G10" i="24"/>
  <c r="V49" i="20"/>
  <c r="AA49" i="20" s="1"/>
  <c r="G6" i="24"/>
  <c r="V30" i="20"/>
  <c r="AA30" i="20" s="1"/>
  <c r="V28" i="20"/>
  <c r="V37" i="20"/>
  <c r="AA37" i="20" s="1"/>
  <c r="V69" i="20"/>
  <c r="AA69" i="20" s="1"/>
  <c r="V70" i="20"/>
  <c r="AA70" i="20" s="1"/>
  <c r="V67" i="20"/>
  <c r="AA67" i="20" s="1"/>
  <c r="V68" i="20"/>
  <c r="AA68" i="20" s="1"/>
  <c r="V58" i="20"/>
  <c r="AA58" i="20" s="1"/>
  <c r="V38" i="20"/>
  <c r="AA38" i="20" s="1"/>
  <c r="V32" i="20"/>
  <c r="AA32" i="20" s="1"/>
  <c r="V36" i="20"/>
  <c r="AA36" i="20" s="1"/>
  <c r="V40" i="20"/>
  <c r="AA40" i="20" s="1"/>
  <c r="V45" i="20"/>
  <c r="AA45" i="20" s="1"/>
  <c r="V34" i="20"/>
  <c r="AA34" i="20" s="1"/>
  <c r="AA33" i="20"/>
  <c r="V71" i="20"/>
  <c r="AA71" i="20" s="1"/>
  <c r="V57" i="20"/>
  <c r="AA57" i="20" s="1"/>
  <c r="V52" i="20"/>
  <c r="AA52" i="20" s="1"/>
  <c r="V66" i="20"/>
  <c r="AA66" i="20" s="1"/>
  <c r="V59" i="20"/>
  <c r="AA59" i="20" s="1"/>
  <c r="V51" i="20"/>
  <c r="AA51" i="20" s="1"/>
  <c r="V65" i="20"/>
  <c r="V60" i="20"/>
  <c r="AA60" i="20" s="1"/>
  <c r="V62" i="20"/>
  <c r="AA62" i="20" s="1"/>
  <c r="V53" i="20" l="1"/>
  <c r="V72" i="20"/>
  <c r="V47" i="20"/>
  <c r="AA65" i="20"/>
  <c r="AA28" i="20"/>
  <c r="AA47" i="20" s="1"/>
  <c r="AA64" i="20"/>
  <c r="AA48" i="20"/>
  <c r="AA53" i="20" s="1"/>
  <c r="AA56" i="20"/>
  <c r="AA63" i="20" s="1"/>
  <c r="V63" i="20"/>
  <c r="G44" i="24"/>
  <c r="V73" i="20" l="1"/>
  <c r="V95" i="20" s="1"/>
  <c r="AA72" i="20"/>
  <c r="AA73" i="20" s="1"/>
  <c r="AA95" i="20" s="1"/>
</calcChain>
</file>

<file path=xl/comments1.xml><?xml version="1.0" encoding="utf-8"?>
<comments xmlns="http://schemas.openxmlformats.org/spreadsheetml/2006/main">
  <authors>
    <author>老健局振興課 予算係(shinkou-yosan)</author>
    <author>m</author>
  </authors>
  <commentList>
    <comment ref="B11" authorId="0" shapeId="0">
      <text>
        <r>
          <rPr>
            <b/>
            <sz val="9"/>
            <color indexed="81"/>
            <rFont val="ＭＳ Ｐゴシック"/>
            <family val="3"/>
            <charset val="128"/>
          </rPr>
          <t>・法人は一括で申請(1回限り）</t>
        </r>
      </text>
    </comment>
    <comment ref="E11" authorId="1" shapeId="0">
      <text>
        <r>
          <rPr>
            <b/>
            <sz val="9"/>
            <color indexed="81"/>
            <rFont val="MS P ゴシック"/>
            <family val="3"/>
            <charset val="128"/>
          </rPr>
          <t>・法人名または、
　事業所名を記入し、
　事業所印を押印して
　ください</t>
        </r>
      </text>
    </comment>
  </commentList>
</comments>
</file>

<file path=xl/comments2.xml><?xml version="1.0" encoding="utf-8"?>
<comments xmlns="http://schemas.openxmlformats.org/spreadsheetml/2006/main">
  <authors>
    <author>Matsumura Ryou</author>
  </authors>
  <commentList>
    <comment ref="E3" authorId="0" shapeId="0">
      <text>
        <r>
          <rPr>
            <b/>
            <sz val="9"/>
            <color indexed="81"/>
            <rFont val="ＭＳ Ｐゴシック"/>
            <family val="3"/>
            <charset val="128"/>
          </rPr>
          <t>・特別養護老人ホーム（地域密着型特別養護老人ホームを含む）
・介護老人保健施設
・軽費老人ホーム
・養護老人ホーム</t>
        </r>
        <r>
          <rPr>
            <sz val="9"/>
            <color indexed="81"/>
            <rFont val="ＭＳ Ｐゴシック"/>
            <family val="3"/>
            <charset val="128"/>
          </rPr>
          <t xml:space="preserve">
は定員を入力してください（</t>
        </r>
        <r>
          <rPr>
            <b/>
            <u/>
            <sz val="9"/>
            <color indexed="81"/>
            <rFont val="ＭＳ Ｐゴシック"/>
            <family val="3"/>
            <charset val="128"/>
          </rPr>
          <t>上記以外の施設・事業所は定員を入力しないでください。</t>
        </r>
        <r>
          <rPr>
            <sz val="9"/>
            <color indexed="81"/>
            <rFont val="ＭＳ Ｐゴシック"/>
            <family val="3"/>
            <charset val="128"/>
          </rPr>
          <t>）。</t>
        </r>
      </text>
    </comment>
  </commentList>
</comments>
</file>

<file path=xl/comments3.xml><?xml version="1.0" encoding="utf-8"?>
<comments xmlns="http://schemas.openxmlformats.org/spreadsheetml/2006/main">
  <authors>
    <author>Matsumura Ryou</author>
  </authors>
  <commentList>
    <comment ref="E3" authorId="0" shapeId="0">
      <text>
        <r>
          <rPr>
            <b/>
            <u/>
            <sz val="9"/>
            <color indexed="81"/>
            <rFont val="ＭＳ Ｐゴシック"/>
            <family val="3"/>
            <charset val="128"/>
          </rPr>
          <t>病院・有床診療所以外は何も入力しないでください。</t>
        </r>
      </text>
    </comment>
  </commentList>
</comments>
</file>

<file path=xl/sharedStrings.xml><?xml version="1.0" encoding="utf-8"?>
<sst xmlns="http://schemas.openxmlformats.org/spreadsheetml/2006/main" count="480" uniqueCount="209">
  <si>
    <t>日</t>
    <rPh sb="0" eb="1">
      <t>ニチ</t>
    </rPh>
    <phoneticPr fontId="5"/>
  </si>
  <si>
    <t>月</t>
    <rPh sb="0" eb="1">
      <t>ゲツ</t>
    </rPh>
    <phoneticPr fontId="5"/>
  </si>
  <si>
    <t>年</t>
    <rPh sb="0" eb="1">
      <t>ネン</t>
    </rPh>
    <phoneticPr fontId="5"/>
  </si>
  <si>
    <t>フリガナ</t>
    <phoneticPr fontId="5"/>
  </si>
  <si>
    <t>名　　称</t>
    <rPh sb="0" eb="1">
      <t>ナ</t>
    </rPh>
    <rPh sb="3" eb="4">
      <t>ショウ</t>
    </rPh>
    <phoneticPr fontId="5"/>
  </si>
  <si>
    <t>（郵便番号</t>
    <rPh sb="1" eb="3">
      <t>ユウビン</t>
    </rPh>
    <rPh sb="3" eb="5">
      <t>バンゴウ</t>
    </rPh>
    <phoneticPr fontId="5"/>
  </si>
  <si>
    <t>‐</t>
    <phoneticPr fontId="5"/>
  </si>
  <si>
    <t>）</t>
    <phoneticPr fontId="5"/>
  </si>
  <si>
    <t>電話番号</t>
    <rPh sb="0" eb="2">
      <t>デンワ</t>
    </rPh>
    <rPh sb="2" eb="4">
      <t>バンゴウ</t>
    </rPh>
    <phoneticPr fontId="5"/>
  </si>
  <si>
    <t>職　　名</t>
    <rPh sb="0" eb="1">
      <t>ショク</t>
    </rPh>
    <rPh sb="3" eb="4">
      <t>ナ</t>
    </rPh>
    <phoneticPr fontId="5"/>
  </si>
  <si>
    <t>氏　　名</t>
    <rPh sb="0" eb="1">
      <t>シ</t>
    </rPh>
    <rPh sb="3" eb="4">
      <t>ナ</t>
    </rPh>
    <phoneticPr fontId="5"/>
  </si>
  <si>
    <t>申請額</t>
    <rPh sb="0" eb="3">
      <t>シンセイガク</t>
    </rPh>
    <phoneticPr fontId="5"/>
  </si>
  <si>
    <t>か所</t>
    <rPh sb="1" eb="2">
      <t>ショ</t>
    </rPh>
    <phoneticPr fontId="5"/>
  </si>
  <si>
    <t>認知症対応型通所介護事業所</t>
  </si>
  <si>
    <t>小　　計</t>
    <rPh sb="0" eb="1">
      <t>ショウ</t>
    </rPh>
    <rPh sb="3" eb="4">
      <t>ケイ</t>
    </rPh>
    <phoneticPr fontId="5"/>
  </si>
  <si>
    <t>申　請　者</t>
    <rPh sb="0" eb="1">
      <t>サル</t>
    </rPh>
    <rPh sb="2" eb="3">
      <t>ショウ</t>
    </rPh>
    <rPh sb="4" eb="5">
      <t>シャ</t>
    </rPh>
    <phoneticPr fontId="5"/>
  </si>
  <si>
    <t>所在地</t>
    <rPh sb="0" eb="3">
      <t>ショザイチ</t>
    </rPh>
    <phoneticPr fontId="5"/>
  </si>
  <si>
    <t>E-mail</t>
    <phoneticPr fontId="5"/>
  </si>
  <si>
    <t>事業所･施設数</t>
    <rPh sb="0" eb="3">
      <t>ジギョウショ</t>
    </rPh>
    <rPh sb="4" eb="6">
      <t>シセツ</t>
    </rPh>
    <rPh sb="6" eb="7">
      <t>スウ</t>
    </rPh>
    <phoneticPr fontId="5"/>
  </si>
  <si>
    <t>サービス種別</t>
    <rPh sb="4" eb="6">
      <t>シュベツ</t>
    </rPh>
    <phoneticPr fontId="5"/>
  </si>
  <si>
    <t>No.</t>
    <phoneticPr fontId="5"/>
  </si>
  <si>
    <t>合計</t>
    <rPh sb="0" eb="2">
      <t>ゴウケイ</t>
    </rPh>
    <phoneticPr fontId="5"/>
  </si>
  <si>
    <t>通所系</t>
    <rPh sb="0" eb="2">
      <t>ツウショ</t>
    </rPh>
    <rPh sb="2" eb="3">
      <t>ケイ</t>
    </rPh>
    <phoneticPr fontId="5"/>
  </si>
  <si>
    <t>介護老人保健施設</t>
    <phoneticPr fontId="5"/>
  </si>
  <si>
    <t>認知症対応型共同生活介護事業所</t>
    <phoneticPr fontId="5"/>
  </si>
  <si>
    <t>円</t>
  </si>
  <si>
    <t>入所系施設①</t>
    <rPh sb="0" eb="2">
      <t>ニュウショ</t>
    </rPh>
    <rPh sb="2" eb="3">
      <t>ケイ</t>
    </rPh>
    <rPh sb="3" eb="5">
      <t>シセツ</t>
    </rPh>
    <phoneticPr fontId="5"/>
  </si>
  <si>
    <t>（単位:万円）</t>
    <rPh sb="1" eb="3">
      <t>タンイ</t>
    </rPh>
    <rPh sb="4" eb="5">
      <t>マン</t>
    </rPh>
    <rPh sb="5" eb="6">
      <t>エン</t>
    </rPh>
    <phoneticPr fontId="5"/>
  </si>
  <si>
    <t>（定員50人未満）</t>
    <rPh sb="6" eb="8">
      <t>ミマン</t>
    </rPh>
    <phoneticPr fontId="5"/>
  </si>
  <si>
    <t>（定員50人以上100人未満）</t>
    <rPh sb="12" eb="14">
      <t>ミマン</t>
    </rPh>
    <phoneticPr fontId="5"/>
  </si>
  <si>
    <t>（定員100人以上）</t>
    <phoneticPr fontId="5"/>
  </si>
  <si>
    <t>軽費老人ホーム</t>
    <rPh sb="0" eb="4">
      <t>ケイヒロウジン</t>
    </rPh>
    <phoneticPr fontId="5"/>
  </si>
  <si>
    <t>養護老人ホーム</t>
    <rPh sb="0" eb="2">
      <t>ヨウゴ</t>
    </rPh>
    <rPh sb="2" eb="4">
      <t>ロウジン</t>
    </rPh>
    <phoneticPr fontId="5"/>
  </si>
  <si>
    <t>万</t>
    <rPh sb="0" eb="1">
      <t>マン</t>
    </rPh>
    <phoneticPr fontId="5"/>
  </si>
  <si>
    <t>小規模多機能型居宅介護事業所</t>
    <rPh sb="0" eb="14">
      <t>ショウキボタキノウガタキョタクカイゴジギョウショ</t>
    </rPh>
    <phoneticPr fontId="5"/>
  </si>
  <si>
    <t>有料老人ホーム</t>
    <rPh sb="0" eb="4">
      <t>ユウリョウロウジン</t>
    </rPh>
    <phoneticPr fontId="5"/>
  </si>
  <si>
    <t>サービス付き高齢者向け住宅</t>
    <rPh sb="4" eb="5">
      <t>ツ</t>
    </rPh>
    <rPh sb="6" eb="10">
      <t>コウレイシャム</t>
    </rPh>
    <rPh sb="11" eb="13">
      <t>ジュウタク</t>
    </rPh>
    <phoneticPr fontId="5"/>
  </si>
  <si>
    <t>入所系施設②</t>
    <rPh sb="0" eb="2">
      <t>ニュウショ</t>
    </rPh>
    <rPh sb="2" eb="3">
      <t>ケイ</t>
    </rPh>
    <rPh sb="3" eb="5">
      <t>シセツ</t>
    </rPh>
    <phoneticPr fontId="5"/>
  </si>
  <si>
    <t>通所介護事業所</t>
    <rPh sb="0" eb="2">
      <t>ツウショ</t>
    </rPh>
    <rPh sb="2" eb="4">
      <t>カイゴ</t>
    </rPh>
    <rPh sb="4" eb="7">
      <t>ジギョウショ</t>
    </rPh>
    <phoneticPr fontId="5"/>
  </si>
  <si>
    <t>地域密着型通所介護事業所</t>
    <rPh sb="7" eb="9">
      <t>カイゴ</t>
    </rPh>
    <rPh sb="9" eb="12">
      <t>ジギョウショ</t>
    </rPh>
    <phoneticPr fontId="5"/>
  </si>
  <si>
    <t>通所リハビリテーション事業所</t>
    <phoneticPr fontId="5"/>
  </si>
  <si>
    <t>訪問系</t>
    <rPh sb="0" eb="3">
      <t>ホウモンケイ</t>
    </rPh>
    <phoneticPr fontId="5"/>
  </si>
  <si>
    <t>訪問介護事業所</t>
    <rPh sb="0" eb="7">
      <t>ホウモンカイゴジギョウショ</t>
    </rPh>
    <phoneticPr fontId="5"/>
  </si>
  <si>
    <t>訪問入浴介護事業所</t>
    <rPh sb="0" eb="9">
      <t>ホウモンニュウヨクカイゴジギョウショ</t>
    </rPh>
    <phoneticPr fontId="5"/>
  </si>
  <si>
    <t>訪問看護事業所</t>
    <rPh sb="0" eb="2">
      <t>ホウモン</t>
    </rPh>
    <rPh sb="2" eb="4">
      <t>カンゴ</t>
    </rPh>
    <rPh sb="4" eb="7">
      <t>ジギョウショ</t>
    </rPh>
    <phoneticPr fontId="5"/>
  </si>
  <si>
    <t>訪問リハビリテーション事業所</t>
    <rPh sb="0" eb="2">
      <t>ホウモン</t>
    </rPh>
    <rPh sb="11" eb="14">
      <t>ジギョウショ</t>
    </rPh>
    <phoneticPr fontId="5"/>
  </si>
  <si>
    <t>支店名</t>
    <rPh sb="0" eb="3">
      <t>シテンメイ</t>
    </rPh>
    <phoneticPr fontId="5"/>
  </si>
  <si>
    <t>分類</t>
    <rPh sb="0" eb="2">
      <t>ブンルイ</t>
    </rPh>
    <phoneticPr fontId="5"/>
  </si>
  <si>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5"/>
  </si>
  <si>
    <t>普通</t>
  </si>
  <si>
    <t>金融機関名</t>
    <rPh sb="0" eb="2">
      <t>キンユウ</t>
    </rPh>
    <rPh sb="2" eb="4">
      <t>キカン</t>
    </rPh>
    <rPh sb="4" eb="5">
      <t>メイ</t>
    </rPh>
    <phoneticPr fontId="5"/>
  </si>
  <si>
    <t>入所系施設①※２</t>
    <rPh sb="0" eb="2">
      <t>ニュウショ</t>
    </rPh>
    <rPh sb="2" eb="3">
      <t>ケイ</t>
    </rPh>
    <rPh sb="3" eb="5">
      <t>シセツ</t>
    </rPh>
    <phoneticPr fontId="23"/>
  </si>
  <si>
    <t>/施設</t>
    <rPh sb="1" eb="3">
      <t>シセツ</t>
    </rPh>
    <phoneticPr fontId="23"/>
  </si>
  <si>
    <t>入所系施設②</t>
    <rPh sb="0" eb="2">
      <t>ニュウショ</t>
    </rPh>
    <rPh sb="2" eb="3">
      <t>ケイ</t>
    </rPh>
    <rPh sb="3" eb="5">
      <t>シセツ</t>
    </rPh>
    <phoneticPr fontId="23"/>
  </si>
  <si>
    <t>通所系</t>
    <rPh sb="0" eb="2">
      <t>ツウショ</t>
    </rPh>
    <rPh sb="2" eb="3">
      <t>ケイ</t>
    </rPh>
    <phoneticPr fontId="23"/>
  </si>
  <si>
    <t>/事業所</t>
    <rPh sb="1" eb="4">
      <t>ジギョウショ</t>
    </rPh>
    <phoneticPr fontId="23"/>
  </si>
  <si>
    <t>訪問系</t>
    <rPh sb="0" eb="3">
      <t>ホウモンケイ</t>
    </rPh>
    <phoneticPr fontId="23"/>
  </si>
  <si>
    <t>訪問入浴介護事業所</t>
    <phoneticPr fontId="5"/>
  </si>
  <si>
    <t>小規模多機能型居宅介護事業所</t>
    <phoneticPr fontId="5"/>
  </si>
  <si>
    <t>通所介護事業所</t>
    <rPh sb="0" eb="2">
      <t>ツウショ</t>
    </rPh>
    <rPh sb="2" eb="4">
      <t>カイゴ</t>
    </rPh>
    <rPh sb="4" eb="7">
      <t>ジギョウショ</t>
    </rPh>
    <phoneticPr fontId="23"/>
  </si>
  <si>
    <t>（定員100人以上）</t>
    <phoneticPr fontId="5"/>
  </si>
  <si>
    <t>認知症対応型共同生活介護事業所</t>
    <rPh sb="12" eb="15">
      <t>ジギョウショ</t>
    </rPh>
    <phoneticPr fontId="23"/>
  </si>
  <si>
    <t>介護老人保健施設（定員50人以上100人未満）</t>
    <phoneticPr fontId="5"/>
  </si>
  <si>
    <t>軽費老人ホーム（定員50人以上100人未満）</t>
    <phoneticPr fontId="5"/>
  </si>
  <si>
    <t>養護老人ホーム（定員50人以上100人未満）</t>
    <phoneticPr fontId="5"/>
  </si>
  <si>
    <t>生活支援ハウス</t>
    <phoneticPr fontId="5"/>
  </si>
  <si>
    <t>有料老人ホーム</t>
    <phoneticPr fontId="5"/>
  </si>
  <si>
    <t>サービス付き高齢者向け住宅</t>
    <phoneticPr fontId="5"/>
  </si>
  <si>
    <t>地域密着型通所介護事業所</t>
    <phoneticPr fontId="5"/>
  </si>
  <si>
    <t>認知症対応型通所介護事業所</t>
    <phoneticPr fontId="5"/>
  </si>
  <si>
    <t>通所リハビリテーション事業所</t>
    <phoneticPr fontId="5"/>
  </si>
  <si>
    <t>訪問介護事業所</t>
    <phoneticPr fontId="23"/>
  </si>
  <si>
    <t>訪問看護事業所</t>
    <phoneticPr fontId="5"/>
  </si>
  <si>
    <t>介護老人保健施設（定員50人未満）</t>
    <phoneticPr fontId="5"/>
  </si>
  <si>
    <t>軽費老人ホーム（定員50人未満）</t>
    <phoneticPr fontId="5"/>
  </si>
  <si>
    <t>養護老人ホーム（定員50人未満）</t>
    <phoneticPr fontId="5"/>
  </si>
  <si>
    <t>（ﾌﾘｶﾞﾅ）
口座名義</t>
    <rPh sb="8" eb="10">
      <t>コウザ</t>
    </rPh>
    <rPh sb="10" eb="12">
      <t>メイギ</t>
    </rPh>
    <phoneticPr fontId="5"/>
  </si>
  <si>
    <t>「行をコピー」→「コピーしたセルの挿入」により追加してください。</t>
    <phoneticPr fontId="5"/>
  </si>
  <si>
    <t>行が不足する場合は、「校閲」→「シート保護の解除」をした上で</t>
    <rPh sb="0" eb="1">
      <t>ギョウ</t>
    </rPh>
    <rPh sb="2" eb="4">
      <t>フソク</t>
    </rPh>
    <rPh sb="6" eb="8">
      <t>バアイ</t>
    </rPh>
    <rPh sb="11" eb="13">
      <t>コウエツ</t>
    </rPh>
    <rPh sb="19" eb="21">
      <t>ホゴ</t>
    </rPh>
    <rPh sb="22" eb="24">
      <t>カイジョ</t>
    </rPh>
    <rPh sb="28" eb="29">
      <t>ウエ</t>
    </rPh>
    <phoneticPr fontId="5"/>
  </si>
  <si>
    <t>有床診療所</t>
    <rPh sb="0" eb="2">
      <t>ユウショウ</t>
    </rPh>
    <rPh sb="2" eb="5">
      <t>シンリョウショ</t>
    </rPh>
    <phoneticPr fontId="5"/>
  </si>
  <si>
    <t>診療所</t>
    <rPh sb="0" eb="3">
      <t>シンリョウショ</t>
    </rPh>
    <phoneticPr fontId="5"/>
  </si>
  <si>
    <t>無床診療所</t>
    <rPh sb="0" eb="2">
      <t>ムショウ</t>
    </rPh>
    <rPh sb="2" eb="5">
      <t>シンリョウショ</t>
    </rPh>
    <phoneticPr fontId="5"/>
  </si>
  <si>
    <t>歯科診療所</t>
    <rPh sb="0" eb="5">
      <t>シカシンリョウショ</t>
    </rPh>
    <phoneticPr fontId="5"/>
  </si>
  <si>
    <t>助産所</t>
    <rPh sb="0" eb="3">
      <t>ジョサンショ</t>
    </rPh>
    <phoneticPr fontId="5"/>
  </si>
  <si>
    <t>施術所</t>
    <rPh sb="0" eb="3">
      <t>セジュツショ</t>
    </rPh>
    <phoneticPr fontId="5"/>
  </si>
  <si>
    <t>柔道整復</t>
    <rPh sb="0" eb="2">
      <t>ジュウドウ</t>
    </rPh>
    <rPh sb="2" eb="4">
      <t>セイフク</t>
    </rPh>
    <phoneticPr fontId="5"/>
  </si>
  <si>
    <t>医</t>
    <rPh sb="0" eb="1">
      <t>イ</t>
    </rPh>
    <phoneticPr fontId="5"/>
  </si>
  <si>
    <t>療</t>
    <rPh sb="0" eb="1">
      <t>リョウ</t>
    </rPh>
    <phoneticPr fontId="5"/>
  </si>
  <si>
    <t>機</t>
    <rPh sb="0" eb="1">
      <t>キ</t>
    </rPh>
    <phoneticPr fontId="5"/>
  </si>
  <si>
    <t>関</t>
    <rPh sb="0" eb="1">
      <t>セキ</t>
    </rPh>
    <phoneticPr fontId="5"/>
  </si>
  <si>
    <t>薬局</t>
    <rPh sb="0" eb="2">
      <t>ヤッキョク</t>
    </rPh>
    <phoneticPr fontId="5"/>
  </si>
  <si>
    <t>等</t>
    <rPh sb="0" eb="1">
      <t>トウ</t>
    </rPh>
    <phoneticPr fontId="5"/>
  </si>
  <si>
    <t>短期入所生活介護事業所（単独型）</t>
    <rPh sb="0" eb="2">
      <t>タンキ</t>
    </rPh>
    <rPh sb="2" eb="4">
      <t>ニュウショ</t>
    </rPh>
    <rPh sb="4" eb="6">
      <t>セイカツ</t>
    </rPh>
    <rPh sb="6" eb="8">
      <t>カイゴ</t>
    </rPh>
    <rPh sb="8" eb="11">
      <t>ジギョウショ</t>
    </rPh>
    <rPh sb="12" eb="15">
      <t>タンドクガタ</t>
    </rPh>
    <phoneticPr fontId="5"/>
  </si>
  <si>
    <t>療養通所介護事業所</t>
    <rPh sb="0" eb="2">
      <t>リョウヨウ</t>
    </rPh>
    <rPh sb="2" eb="4">
      <t>ツウショ</t>
    </rPh>
    <rPh sb="4" eb="6">
      <t>カイゴ</t>
    </rPh>
    <rPh sb="6" eb="9">
      <t>ジギョウショ</t>
    </rPh>
    <phoneticPr fontId="5"/>
  </si>
  <si>
    <t>看護小規模多機能型居宅介護事業所</t>
    <rPh sb="0" eb="2">
      <t>カンゴ</t>
    </rPh>
    <rPh sb="2" eb="16">
      <t>ショウキボタキノウガタキョタクカイゴジギョウショ</t>
    </rPh>
    <phoneticPr fontId="5"/>
  </si>
  <si>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5"/>
  </si>
  <si>
    <t>夜間対応型訪問介護事業所</t>
    <rPh sb="0" eb="2">
      <t>ヤカン</t>
    </rPh>
    <rPh sb="2" eb="5">
      <t>タイオウガタ</t>
    </rPh>
    <rPh sb="5" eb="7">
      <t>ホウモン</t>
    </rPh>
    <rPh sb="7" eb="9">
      <t>カイゴ</t>
    </rPh>
    <rPh sb="9" eb="12">
      <t>ジギョウショ</t>
    </rPh>
    <phoneticPr fontId="5"/>
  </si>
  <si>
    <t>居宅介護支援事業所</t>
    <rPh sb="0" eb="2">
      <t>キョタク</t>
    </rPh>
    <rPh sb="2" eb="4">
      <t>カイゴ</t>
    </rPh>
    <rPh sb="4" eb="6">
      <t>シエン</t>
    </rPh>
    <rPh sb="6" eb="9">
      <t>ジギョウショ</t>
    </rPh>
    <phoneticPr fontId="5"/>
  </si>
  <si>
    <t>福祉用具貸与事業所</t>
    <rPh sb="0" eb="2">
      <t>フクシ</t>
    </rPh>
    <rPh sb="2" eb="4">
      <t>ヨウグ</t>
    </rPh>
    <rPh sb="4" eb="6">
      <t>タイヨ</t>
    </rPh>
    <rPh sb="6" eb="9">
      <t>ジギョウショ</t>
    </rPh>
    <phoneticPr fontId="5"/>
  </si>
  <si>
    <t>歯科診療所</t>
    <rPh sb="0" eb="2">
      <t>シカ</t>
    </rPh>
    <rPh sb="2" eb="5">
      <t>シンリョウショ</t>
    </rPh>
    <phoneticPr fontId="5"/>
  </si>
  <si>
    <t>あはき</t>
  </si>
  <si>
    <t>療養通所介護事業所</t>
    <rPh sb="0" eb="2">
      <t>リョウヨウ</t>
    </rPh>
    <phoneticPr fontId="5"/>
  </si>
  <si>
    <t>看護小規模多機能型居宅介護事業所</t>
    <rPh sb="0" eb="2">
      <t>カンゴ</t>
    </rPh>
    <phoneticPr fontId="5"/>
  </si>
  <si>
    <t>医療機関等</t>
    <rPh sb="0" eb="2">
      <t>イリョウ</t>
    </rPh>
    <rPh sb="2" eb="4">
      <t>キカン</t>
    </rPh>
    <rPh sb="4" eb="5">
      <t>トウ</t>
    </rPh>
    <phoneticPr fontId="5"/>
  </si>
  <si>
    <t>特別養護老人ホーム（地域密着型特別養護老人ホームを含む）（定員50人未満）</t>
    <phoneticPr fontId="5"/>
  </si>
  <si>
    <t>特別養護老人ホーム（地域密着型特別養護老人ホームを含む）（定員50人以上100人未満）</t>
    <phoneticPr fontId="5"/>
  </si>
  <si>
    <t>支援金の額</t>
    <rPh sb="0" eb="2">
      <t>シエン</t>
    </rPh>
    <rPh sb="2" eb="3">
      <t>キン</t>
    </rPh>
    <rPh sb="4" eb="5">
      <t>ガク</t>
    </rPh>
    <phoneticPr fontId="5"/>
  </si>
  <si>
    <t>（病床50床未満）</t>
    <rPh sb="1" eb="3">
      <t>ビョウショウ</t>
    </rPh>
    <rPh sb="5" eb="6">
      <t>トコ</t>
    </rPh>
    <rPh sb="6" eb="8">
      <t>ミマン</t>
    </rPh>
    <phoneticPr fontId="5"/>
  </si>
  <si>
    <t>（病床50床以上100床未満）</t>
    <rPh sb="1" eb="3">
      <t>ビョウショウ</t>
    </rPh>
    <rPh sb="5" eb="6">
      <t>トコ</t>
    </rPh>
    <rPh sb="6" eb="8">
      <t>イジョウ</t>
    </rPh>
    <rPh sb="11" eb="12">
      <t>トコ</t>
    </rPh>
    <rPh sb="12" eb="14">
      <t>ミマン</t>
    </rPh>
    <phoneticPr fontId="5"/>
  </si>
  <si>
    <t>※様式第１号に記載された社会福祉施設　「1特別養護老人ホーム（地域密着型特別養護老人ホームを含む）（定員50人未満）」</t>
    <rPh sb="1" eb="3">
      <t>ヨウシキ</t>
    </rPh>
    <rPh sb="3" eb="4">
      <t>ダイ</t>
    </rPh>
    <rPh sb="5" eb="6">
      <t>ゴウ</t>
    </rPh>
    <rPh sb="7" eb="9">
      <t>キサイ</t>
    </rPh>
    <rPh sb="12" eb="14">
      <t>シャカイ</t>
    </rPh>
    <rPh sb="14" eb="16">
      <t>フクシ</t>
    </rPh>
    <rPh sb="16" eb="18">
      <t>シセツ</t>
    </rPh>
    <phoneticPr fontId="5"/>
  </si>
  <si>
    <t>No.</t>
    <phoneticPr fontId="5"/>
  </si>
  <si>
    <t>事業所・施設名</t>
    <rPh sb="0" eb="3">
      <t>ジギョウショ</t>
    </rPh>
    <rPh sb="4" eb="7">
      <t>シセツメイ</t>
    </rPh>
    <phoneticPr fontId="5"/>
  </si>
  <si>
    <t>入所系①の施設は
定員を記入</t>
    <rPh sb="0" eb="2">
      <t>ニュウショ</t>
    </rPh>
    <rPh sb="2" eb="3">
      <t>ケイ</t>
    </rPh>
    <rPh sb="5" eb="7">
      <t>シセツ</t>
    </rPh>
    <rPh sb="9" eb="11">
      <t>テイイン</t>
    </rPh>
    <rPh sb="12" eb="14">
      <t>キニュウ</t>
    </rPh>
    <phoneticPr fontId="5"/>
  </si>
  <si>
    <t>「行をコピー」→「コピーしたセルの挿入」により追加してください。</t>
    <phoneticPr fontId="5"/>
  </si>
  <si>
    <t>事業所・施設所在地</t>
    <rPh sb="0" eb="3">
      <t>ジギョウショ</t>
    </rPh>
    <rPh sb="4" eb="6">
      <t>シセツ</t>
    </rPh>
    <rPh sb="6" eb="9">
      <t>ショザイチ</t>
    </rPh>
    <phoneticPr fontId="5"/>
  </si>
  <si>
    <t>訪問リハビリテーション事業所</t>
    <rPh sb="0" eb="2">
      <t>ホウモン</t>
    </rPh>
    <rPh sb="11" eb="14">
      <t>ジギョウショ</t>
    </rPh>
    <phoneticPr fontId="5"/>
  </si>
  <si>
    <t>病院（病床50床未満）</t>
    <rPh sb="0" eb="2">
      <t>ビョウイン</t>
    </rPh>
    <phoneticPr fontId="5"/>
  </si>
  <si>
    <t>病院（病床50床以上100床未満）</t>
    <rPh sb="0" eb="2">
      <t>ビョウイン</t>
    </rPh>
    <phoneticPr fontId="5"/>
  </si>
  <si>
    <t>介護老人保健施設（定員100人以上）</t>
    <phoneticPr fontId="5"/>
  </si>
  <si>
    <t>軽費老人ホーム（定員100人以上）</t>
    <phoneticPr fontId="5"/>
  </si>
  <si>
    <t>養護老人ホーム（定員100人以上）</t>
    <phoneticPr fontId="5"/>
  </si>
  <si>
    <t>有料老人ホーム</t>
  </si>
  <si>
    <t>サービス付き高齢者向け住宅</t>
  </si>
  <si>
    <t>地域密着型通所介護事業所</t>
  </si>
  <si>
    <t>通所リハビリテーション事業所</t>
  </si>
  <si>
    <t>小規模多機能型居宅介護事業所</t>
  </si>
  <si>
    <t>訪問介護事業所</t>
  </si>
  <si>
    <t>訪問入浴介護事業所</t>
  </si>
  <si>
    <t>訪問看護事業所</t>
  </si>
  <si>
    <t>短期入所生活介護事業所（単独型）</t>
    <rPh sb="8" eb="11">
      <t>ジギョウショ</t>
    </rPh>
    <phoneticPr fontId="5"/>
  </si>
  <si>
    <t>特別養護老人ホーム（地域密着型特別養護老人ホームを含む）（定員100人以上）</t>
    <phoneticPr fontId="5"/>
  </si>
  <si>
    <t>医療機関等・薬局名</t>
    <rPh sb="0" eb="2">
      <t>イリョウ</t>
    </rPh>
    <rPh sb="2" eb="4">
      <t>キカン</t>
    </rPh>
    <rPh sb="4" eb="5">
      <t>トウ</t>
    </rPh>
    <rPh sb="6" eb="8">
      <t>ヤッキョク</t>
    </rPh>
    <rPh sb="8" eb="9">
      <t>メイ</t>
    </rPh>
    <phoneticPr fontId="5"/>
  </si>
  <si>
    <t>施設種別</t>
    <rPh sb="0" eb="2">
      <t>シセツ</t>
    </rPh>
    <rPh sb="2" eb="4">
      <t>シュベツ</t>
    </rPh>
    <phoneticPr fontId="5"/>
  </si>
  <si>
    <t>医療機関等・薬局所在地</t>
    <rPh sb="4" eb="5">
      <t>トウ</t>
    </rPh>
    <rPh sb="8" eb="11">
      <t>ショザイチ</t>
    </rPh>
    <phoneticPr fontId="5"/>
  </si>
  <si>
    <t>病院（病床100床以上150床未満）</t>
    <rPh sb="0" eb="2">
      <t>ビョウイン</t>
    </rPh>
    <phoneticPr fontId="5"/>
  </si>
  <si>
    <t>病院（病床150床以上200床未満）</t>
    <rPh sb="0" eb="2">
      <t>ビョウイン</t>
    </rPh>
    <phoneticPr fontId="5"/>
  </si>
  <si>
    <t>病院（病床200床以上250床未満）</t>
    <rPh sb="0" eb="2">
      <t>ビョウイン</t>
    </rPh>
    <phoneticPr fontId="5"/>
  </si>
  <si>
    <t>病院（病床250床以上300床未満）</t>
    <rPh sb="0" eb="2">
      <t>ビョウイン</t>
    </rPh>
    <phoneticPr fontId="5"/>
  </si>
  <si>
    <t>病院（病床300床以上）</t>
    <rPh sb="0" eb="2">
      <t>ビョウイン</t>
    </rPh>
    <rPh sb="9" eb="11">
      <t>イジョウ</t>
    </rPh>
    <phoneticPr fontId="5"/>
  </si>
  <si>
    <t>歯科技工所</t>
    <rPh sb="0" eb="2">
      <t>シカ</t>
    </rPh>
    <rPh sb="2" eb="5">
      <t>ギコウショ</t>
    </rPh>
    <phoneticPr fontId="5"/>
  </si>
  <si>
    <t>（病床100床以上150床未満）</t>
    <rPh sb="1" eb="3">
      <t>ビョウショウ</t>
    </rPh>
    <rPh sb="6" eb="7">
      <t>トコ</t>
    </rPh>
    <rPh sb="7" eb="9">
      <t>イジョウ</t>
    </rPh>
    <rPh sb="12" eb="13">
      <t>トコ</t>
    </rPh>
    <rPh sb="13" eb="15">
      <t>ミマン</t>
    </rPh>
    <phoneticPr fontId="5"/>
  </si>
  <si>
    <t>（病床150床以上200床未満）</t>
    <rPh sb="1" eb="3">
      <t>ビョウショウ</t>
    </rPh>
    <rPh sb="6" eb="7">
      <t>トコ</t>
    </rPh>
    <rPh sb="7" eb="9">
      <t>イジョウ</t>
    </rPh>
    <rPh sb="12" eb="13">
      <t>トコ</t>
    </rPh>
    <rPh sb="13" eb="15">
      <t>ミマン</t>
    </rPh>
    <phoneticPr fontId="5"/>
  </si>
  <si>
    <t>（病床200床以上250床未満）</t>
    <rPh sb="1" eb="3">
      <t>ビョウショウ</t>
    </rPh>
    <rPh sb="6" eb="7">
      <t>トコ</t>
    </rPh>
    <rPh sb="7" eb="9">
      <t>イジョウ</t>
    </rPh>
    <rPh sb="12" eb="13">
      <t>トコ</t>
    </rPh>
    <rPh sb="13" eb="15">
      <t>ミマン</t>
    </rPh>
    <phoneticPr fontId="5"/>
  </si>
  <si>
    <t>（病床250床以上300床未満）</t>
    <rPh sb="1" eb="3">
      <t>ビョウショウ</t>
    </rPh>
    <rPh sb="6" eb="7">
      <t>トコ</t>
    </rPh>
    <rPh sb="7" eb="9">
      <t>イジョウ</t>
    </rPh>
    <rPh sb="12" eb="13">
      <t>トコ</t>
    </rPh>
    <rPh sb="13" eb="15">
      <t>ミマン</t>
    </rPh>
    <phoneticPr fontId="5"/>
  </si>
  <si>
    <t>（病床300床以上）</t>
    <rPh sb="1" eb="3">
      <t>ビョウショウ</t>
    </rPh>
    <rPh sb="6" eb="7">
      <t>トコ</t>
    </rPh>
    <rPh sb="7" eb="9">
      <t>イジョウ</t>
    </rPh>
    <phoneticPr fontId="5"/>
  </si>
  <si>
    <t>１　事業所・施設の種別（※１）</t>
    <rPh sb="2" eb="5">
      <t>ジギョウショ</t>
    </rPh>
    <rPh sb="6" eb="8">
      <t>シセツ</t>
    </rPh>
    <rPh sb="9" eb="11">
      <t>シュベツ</t>
    </rPh>
    <phoneticPr fontId="23"/>
  </si>
  <si>
    <t>（留意事項）</t>
    <rPh sb="1" eb="3">
      <t>リュウイ</t>
    </rPh>
    <rPh sb="3" eb="5">
      <t>ジコウ</t>
    </rPh>
    <phoneticPr fontId="23"/>
  </si>
  <si>
    <t>※１　申請時点において、事業を行っている施設・事業所を対象とし、休業中のものを含まない。</t>
    <rPh sb="3" eb="5">
      <t>シンセイ</t>
    </rPh>
    <rPh sb="5" eb="7">
      <t>ジテン</t>
    </rPh>
    <rPh sb="12" eb="14">
      <t>ジギョウ</t>
    </rPh>
    <rPh sb="15" eb="16">
      <t>オコナ</t>
    </rPh>
    <rPh sb="20" eb="22">
      <t>シセツ</t>
    </rPh>
    <rPh sb="23" eb="26">
      <t>ジギョウショ</t>
    </rPh>
    <rPh sb="27" eb="29">
      <t>タイショウ</t>
    </rPh>
    <phoneticPr fontId="23"/>
  </si>
  <si>
    <t>　　・次の施設については、当事業の対象外とする。</t>
    <rPh sb="3" eb="4">
      <t>ツギ</t>
    </rPh>
    <rPh sb="5" eb="7">
      <t>シセツ</t>
    </rPh>
    <rPh sb="13" eb="16">
      <t>トウジギョウ</t>
    </rPh>
    <rPh sb="17" eb="20">
      <t>タイショウガイ</t>
    </rPh>
    <phoneticPr fontId="23"/>
  </si>
  <si>
    <t>　　　　医療機関等 ： 国、県、市町村又は地方独立行政法人が運営する医療機関等</t>
    <rPh sb="12" eb="13">
      <t>クニ</t>
    </rPh>
    <rPh sb="14" eb="15">
      <t>ケン</t>
    </rPh>
    <rPh sb="16" eb="19">
      <t>シチョウソン</t>
    </rPh>
    <rPh sb="19" eb="20">
      <t>マタ</t>
    </rPh>
    <rPh sb="34" eb="36">
      <t>イリョウ</t>
    </rPh>
    <rPh sb="36" eb="38">
      <t>キカン</t>
    </rPh>
    <rPh sb="38" eb="39">
      <t>トウ</t>
    </rPh>
    <phoneticPr fontId="23"/>
  </si>
  <si>
    <t>　　・介護保険サービスについては各介護予防サービスを含まない。</t>
    <phoneticPr fontId="23"/>
  </si>
  <si>
    <t>※２　「入所系施設①」の定員については、申請時点で判断する。</t>
    <rPh sb="4" eb="6">
      <t>ニュウショ</t>
    </rPh>
    <rPh sb="6" eb="7">
      <t>ケイ</t>
    </rPh>
    <rPh sb="7" eb="9">
      <t>シセツ</t>
    </rPh>
    <rPh sb="12" eb="14">
      <t>テイイン</t>
    </rPh>
    <rPh sb="20" eb="22">
      <t>シンセイ</t>
    </rPh>
    <rPh sb="22" eb="24">
      <t>ジテン</t>
    </rPh>
    <rPh sb="25" eb="27">
      <t>ハンダン</t>
    </rPh>
    <phoneticPr fontId="23"/>
  </si>
  <si>
    <t>※４　障がい福祉サービス事業所として「徳島県医療・社会福祉施設等電気料金等高騰に係る補助金」の支給を</t>
    <rPh sb="3" eb="4">
      <t>ショウ</t>
    </rPh>
    <rPh sb="6" eb="8">
      <t>フクシ</t>
    </rPh>
    <rPh sb="12" eb="15">
      <t>ジギョウショ</t>
    </rPh>
    <rPh sb="19" eb="21">
      <t>トクシマ</t>
    </rPh>
    <rPh sb="21" eb="22">
      <t>ケン</t>
    </rPh>
    <rPh sb="22" eb="24">
      <t>イリョウ</t>
    </rPh>
    <rPh sb="25" eb="27">
      <t>シャカイ</t>
    </rPh>
    <rPh sb="27" eb="29">
      <t>フクシ</t>
    </rPh>
    <rPh sb="29" eb="31">
      <t>シセツ</t>
    </rPh>
    <rPh sb="31" eb="32">
      <t>トウ</t>
    </rPh>
    <rPh sb="32" eb="34">
      <t>デンキ</t>
    </rPh>
    <rPh sb="34" eb="36">
      <t>リョウキン</t>
    </rPh>
    <rPh sb="36" eb="37">
      <t>ナド</t>
    </rPh>
    <rPh sb="37" eb="39">
      <t>コウトウ</t>
    </rPh>
    <rPh sb="40" eb="41">
      <t>カカワ</t>
    </rPh>
    <rPh sb="42" eb="45">
      <t>ホジョキン</t>
    </rPh>
    <rPh sb="47" eb="49">
      <t>シキュウ</t>
    </rPh>
    <phoneticPr fontId="23"/>
  </si>
  <si>
    <t>　　　受ける場合は、対象外とする。</t>
    <rPh sb="3" eb="4">
      <t>ウ</t>
    </rPh>
    <rPh sb="6" eb="8">
      <t>バアイ</t>
    </rPh>
    <rPh sb="10" eb="13">
      <t>タイショウガイ</t>
    </rPh>
    <phoneticPr fontId="23"/>
  </si>
  <si>
    <t>介護医療院（定員50人未満）</t>
    <rPh sb="0" eb="2">
      <t>カイゴ</t>
    </rPh>
    <rPh sb="2" eb="4">
      <t>イリョウ</t>
    </rPh>
    <rPh sb="4" eb="5">
      <t>イン</t>
    </rPh>
    <phoneticPr fontId="5"/>
  </si>
  <si>
    <t>介護医療院（定員50人以上100人未満）</t>
    <phoneticPr fontId="5"/>
  </si>
  <si>
    <t>介護医療院（定員100人以上）</t>
    <phoneticPr fontId="5"/>
  </si>
  <si>
    <t>介護医療院</t>
    <rPh sb="0" eb="2">
      <t>カイゴ</t>
    </rPh>
    <rPh sb="2" eb="4">
      <t>イリョウ</t>
    </rPh>
    <rPh sb="4" eb="5">
      <t>イン</t>
    </rPh>
    <phoneticPr fontId="5"/>
  </si>
  <si>
    <t>【様式第1号添付資料】</t>
    <rPh sb="8" eb="10">
      <t>シリョウ</t>
    </rPh>
    <phoneticPr fontId="5"/>
  </si>
  <si>
    <t xml:space="preserve">   から「3４福祉用具貸与事業所」までの事業所・施設を入力してください。</t>
    <rPh sb="21" eb="24">
      <t>ジギョウショ</t>
    </rPh>
    <rPh sb="25" eb="27">
      <t>シセツ</t>
    </rPh>
    <rPh sb="28" eb="30">
      <t>ニュウリョク</t>
    </rPh>
    <phoneticPr fontId="5"/>
  </si>
  <si>
    <t>病院・有床診療所は
病床数を入力</t>
    <rPh sb="0" eb="2">
      <t>ビョウイン</t>
    </rPh>
    <rPh sb="3" eb="5">
      <t>ユウショウ</t>
    </rPh>
    <rPh sb="5" eb="8">
      <t>シンリョウショ</t>
    </rPh>
    <rPh sb="10" eb="13">
      <t>ビョウショウスウ</t>
    </rPh>
    <rPh sb="14" eb="16">
      <t>ニュウリョク</t>
    </rPh>
    <phoneticPr fontId="5"/>
  </si>
  <si>
    <t>（単位:万円）</t>
    <phoneticPr fontId="5"/>
  </si>
  <si>
    <t>保護施設・支援活動団体</t>
    <phoneticPr fontId="5"/>
  </si>
  <si>
    <t>/施設</t>
  </si>
  <si>
    <t>支援活動団体(活動回数:月４回以上)</t>
    <phoneticPr fontId="5"/>
  </si>
  <si>
    <t>救護施設</t>
    <phoneticPr fontId="5"/>
  </si>
  <si>
    <t>支援活動団体(活動回数:月２回以上)</t>
    <phoneticPr fontId="5"/>
  </si>
  <si>
    <t>支援活動団体(活動回数:月１回以上)</t>
    <phoneticPr fontId="5"/>
  </si>
  <si>
    <t>軽費老人ホーム</t>
  </si>
  <si>
    <t>介護老人保健施設</t>
  </si>
  <si>
    <t>特別養護老人ホーム（地域密着型特別養護老人ホームを含む）</t>
    <rPh sb="0" eb="2">
      <t>トクベツ</t>
    </rPh>
    <rPh sb="2" eb="4">
      <t>ヨウゴ</t>
    </rPh>
    <rPh sb="4" eb="6">
      <t>ロウジン</t>
    </rPh>
    <rPh sb="10" eb="12">
      <t>チイキ</t>
    </rPh>
    <rPh sb="12" eb="14">
      <t>ミッチャク</t>
    </rPh>
    <rPh sb="14" eb="15">
      <t>ガタ</t>
    </rPh>
    <rPh sb="15" eb="17">
      <t>トクベツ</t>
    </rPh>
    <rPh sb="17" eb="19">
      <t>ヨウゴ</t>
    </rPh>
    <rPh sb="19" eb="21">
      <t>ロウジン</t>
    </rPh>
    <rPh sb="25" eb="26">
      <t>フク</t>
    </rPh>
    <phoneticPr fontId="5"/>
  </si>
  <si>
    <t>病院</t>
    <phoneticPr fontId="5"/>
  </si>
  <si>
    <t>　　合　　計</t>
    <rPh sb="2" eb="3">
      <t>ゴウ</t>
    </rPh>
    <rPh sb="5" eb="6">
      <t>ケイ</t>
    </rPh>
    <phoneticPr fontId="5"/>
  </si>
  <si>
    <t>　  総 合 計</t>
    <rPh sb="3" eb="4">
      <t>ソウ</t>
    </rPh>
    <rPh sb="5" eb="6">
      <t>ア</t>
    </rPh>
    <rPh sb="7" eb="8">
      <t>ケイ</t>
    </rPh>
    <phoneticPr fontId="5"/>
  </si>
  <si>
    <t>牟岐町医療・介護サービス事業所等物価高騰対策事業支援金支給申請書兼請求書</t>
    <rPh sb="0" eb="3">
      <t>ムギチョウ</t>
    </rPh>
    <rPh sb="6" eb="8">
      <t>カイゴ</t>
    </rPh>
    <rPh sb="12" eb="15">
      <t>ジギョウショ</t>
    </rPh>
    <rPh sb="15" eb="16">
      <t>トウ</t>
    </rPh>
    <rPh sb="27" eb="29">
      <t>シキュウ</t>
    </rPh>
    <rPh sb="29" eb="32">
      <t>シンセイショ</t>
    </rPh>
    <rPh sb="32" eb="33">
      <t>ケン</t>
    </rPh>
    <rPh sb="33" eb="36">
      <t>セイキュウショ</t>
    </rPh>
    <phoneticPr fontId="5"/>
  </si>
  <si>
    <t>審査結果
（町記入）</t>
    <rPh sb="0" eb="2">
      <t>シンサ</t>
    </rPh>
    <rPh sb="2" eb="4">
      <t>ケッカ</t>
    </rPh>
    <rPh sb="6" eb="7">
      <t>チョウ</t>
    </rPh>
    <rPh sb="7" eb="9">
      <t>キニュウ</t>
    </rPh>
    <phoneticPr fontId="5"/>
  </si>
  <si>
    <t>２　交付額
（単位：万円、１事業所、
施設当たり）</t>
    <rPh sb="2" eb="4">
      <t>コウフ</t>
    </rPh>
    <phoneticPr fontId="5"/>
  </si>
  <si>
    <t>　　　　介護サービス事業所　： 公立・公的等事業所、施設</t>
    <rPh sb="4" eb="6">
      <t>カイゴ</t>
    </rPh>
    <rPh sb="10" eb="13">
      <t>ジギョウショ</t>
    </rPh>
    <rPh sb="16" eb="18">
      <t>コウリツ</t>
    </rPh>
    <rPh sb="19" eb="21">
      <t>コウテキ</t>
    </rPh>
    <rPh sb="21" eb="22">
      <t>トウ</t>
    </rPh>
    <rPh sb="22" eb="25">
      <t>ジギョウショ</t>
    </rPh>
    <rPh sb="26" eb="28">
      <t>シセツ</t>
    </rPh>
    <phoneticPr fontId="23"/>
  </si>
  <si>
    <t>※様式第１号に記載された医療機関等　「35病院（病床50床未満）」から「46薬局」までの医療機関等・薬局を入力してください。</t>
    <rPh sb="1" eb="3">
      <t>ヨウシキ</t>
    </rPh>
    <rPh sb="3" eb="4">
      <t>ダイ</t>
    </rPh>
    <rPh sb="5" eb="6">
      <t>ゴウ</t>
    </rPh>
    <rPh sb="7" eb="9">
      <t>キサイ</t>
    </rPh>
    <rPh sb="12" eb="14">
      <t>イリョウ</t>
    </rPh>
    <rPh sb="14" eb="16">
      <t>キカン</t>
    </rPh>
    <rPh sb="16" eb="17">
      <t>トウ</t>
    </rPh>
    <rPh sb="21" eb="23">
      <t>ビョウイン</t>
    </rPh>
    <rPh sb="24" eb="26">
      <t>ビョウショウ</t>
    </rPh>
    <rPh sb="28" eb="29">
      <t>トコ</t>
    </rPh>
    <rPh sb="29" eb="31">
      <t>ミマン</t>
    </rPh>
    <rPh sb="38" eb="40">
      <t>ヤッキョク</t>
    </rPh>
    <rPh sb="44" eb="46">
      <t>イリョウ</t>
    </rPh>
    <rPh sb="46" eb="48">
      <t>キカン</t>
    </rPh>
    <rPh sb="48" eb="49">
      <t>トウ</t>
    </rPh>
    <rPh sb="50" eb="52">
      <t>ヤッキョク</t>
    </rPh>
    <phoneticPr fontId="5"/>
  </si>
  <si>
    <t>支店コード</t>
    <rPh sb="0" eb="2">
      <t>シテン</t>
    </rPh>
    <phoneticPr fontId="5"/>
  </si>
  <si>
    <t xml:space="preserve">  （別紙１）介護サービス事業所別申請額一覧</t>
    <rPh sb="3" eb="5">
      <t>ベッシ</t>
    </rPh>
    <rPh sb="7" eb="9">
      <t>カイゴ</t>
    </rPh>
    <rPh sb="13" eb="16">
      <t>ジギョウショ</t>
    </rPh>
    <rPh sb="16" eb="17">
      <t>ベツ</t>
    </rPh>
    <rPh sb="17" eb="20">
      <t>シンセイガク</t>
    </rPh>
    <rPh sb="20" eb="22">
      <t>イチラン</t>
    </rPh>
    <phoneticPr fontId="5"/>
  </si>
  <si>
    <t xml:space="preserve">  （別紙２）医療機関等・薬局別申請額一覧</t>
    <rPh sb="3" eb="5">
      <t>ベッシ</t>
    </rPh>
    <rPh sb="7" eb="11">
      <t>イリョウキカン</t>
    </rPh>
    <rPh sb="11" eb="12">
      <t>トウ</t>
    </rPh>
    <rPh sb="13" eb="15">
      <t>ヤッキョク</t>
    </rPh>
    <rPh sb="15" eb="16">
      <t>ベツ</t>
    </rPh>
    <rPh sb="16" eb="19">
      <t>シンセイガク</t>
    </rPh>
    <rPh sb="19" eb="21">
      <t>イチラン</t>
    </rPh>
    <phoneticPr fontId="5"/>
  </si>
  <si>
    <t>※３　広域型の特別養護老人ホームと地域密着型の特別養護老人ホームが同一建物内に同居している</t>
    <rPh sb="3" eb="5">
      <t>コウイキ</t>
    </rPh>
    <rPh sb="5" eb="6">
      <t>ガタ</t>
    </rPh>
    <rPh sb="7" eb="9">
      <t>トクベツ</t>
    </rPh>
    <rPh sb="9" eb="11">
      <t>ヨウゴ</t>
    </rPh>
    <rPh sb="11" eb="13">
      <t>ロウジン</t>
    </rPh>
    <rPh sb="17" eb="19">
      <t>チイキ</t>
    </rPh>
    <rPh sb="19" eb="22">
      <t>ミッチャクガタ</t>
    </rPh>
    <rPh sb="23" eb="25">
      <t>トクベツ</t>
    </rPh>
    <rPh sb="25" eb="27">
      <t>ヨウゴ</t>
    </rPh>
    <rPh sb="27" eb="29">
      <t>ロウジン</t>
    </rPh>
    <rPh sb="33" eb="35">
      <t>ドウイツ</t>
    </rPh>
    <rPh sb="35" eb="37">
      <t>タテモノ</t>
    </rPh>
    <rPh sb="37" eb="38">
      <t>ナイ</t>
    </rPh>
    <rPh sb="39" eb="41">
      <t>ドウキョ</t>
    </rPh>
    <phoneticPr fontId="23"/>
  </si>
  <si>
    <t>　　場合は、双方の定員を加えた規模で、支援金を支給する。</t>
    <rPh sb="6" eb="8">
      <t>ソウホウ</t>
    </rPh>
    <rPh sb="9" eb="11">
      <t>テイイン</t>
    </rPh>
    <rPh sb="12" eb="13">
      <t>クワ</t>
    </rPh>
    <rPh sb="15" eb="17">
      <t>キボ</t>
    </rPh>
    <rPh sb="19" eb="22">
      <t>シエンキン</t>
    </rPh>
    <rPh sb="23" eb="25">
      <t>シキュウ</t>
    </rPh>
    <phoneticPr fontId="23"/>
  </si>
  <si>
    <t>牟岐町税条例に定める町税等の滞納はありません。</t>
    <phoneticPr fontId="5"/>
  </si>
  <si>
    <t>牟岐町暴力団排除条例（平成２４年条例第１４号）第２条第１号に規定する暴力団、同条第２号に規定する暴力団員若しくは暴力団員等の統制の下にある団体その他反社会的活動のおそれがある団体ではありません。</t>
    <rPh sb="0" eb="2">
      <t>ムギ</t>
    </rPh>
    <rPh sb="2" eb="3">
      <t>チョウ</t>
    </rPh>
    <rPh sb="3" eb="6">
      <t>ボウリョクダン</t>
    </rPh>
    <rPh sb="6" eb="8">
      <t>ハイジョ</t>
    </rPh>
    <rPh sb="8" eb="10">
      <t>ジョウレイ</t>
    </rPh>
    <rPh sb="11" eb="13">
      <t>ヘイセイ</t>
    </rPh>
    <rPh sb="15" eb="16">
      <t>ネン</t>
    </rPh>
    <rPh sb="16" eb="18">
      <t>ジョウレイ</t>
    </rPh>
    <rPh sb="18" eb="19">
      <t>ダイ</t>
    </rPh>
    <rPh sb="21" eb="22">
      <t>ゴウ</t>
    </rPh>
    <rPh sb="23" eb="24">
      <t>ダイ</t>
    </rPh>
    <rPh sb="25" eb="26">
      <t>ジョウ</t>
    </rPh>
    <rPh sb="26" eb="27">
      <t>ダイ</t>
    </rPh>
    <rPh sb="28" eb="29">
      <t>ゴウ</t>
    </rPh>
    <rPh sb="30" eb="32">
      <t>キテイ</t>
    </rPh>
    <rPh sb="34" eb="37">
      <t>ボウリョクダン</t>
    </rPh>
    <rPh sb="38" eb="40">
      <t>ドウジョウ</t>
    </rPh>
    <rPh sb="40" eb="41">
      <t>ダイ</t>
    </rPh>
    <rPh sb="42" eb="43">
      <t>ゴウ</t>
    </rPh>
    <rPh sb="44" eb="46">
      <t>キテイ</t>
    </rPh>
    <rPh sb="48" eb="50">
      <t>ボウリョク</t>
    </rPh>
    <rPh sb="50" eb="52">
      <t>ダンイン</t>
    </rPh>
    <rPh sb="52" eb="53">
      <t>モ</t>
    </rPh>
    <rPh sb="56" eb="59">
      <t>ボウリョクダン</t>
    </rPh>
    <rPh sb="59" eb="60">
      <t>イン</t>
    </rPh>
    <rPh sb="60" eb="61">
      <t>トウ</t>
    </rPh>
    <rPh sb="62" eb="64">
      <t>トウセイ</t>
    </rPh>
    <rPh sb="65" eb="66">
      <t>シタ</t>
    </rPh>
    <rPh sb="69" eb="71">
      <t>ダンタイ</t>
    </rPh>
    <rPh sb="73" eb="74">
      <t>タ</t>
    </rPh>
    <rPh sb="74" eb="77">
      <t>ハンシャカイ</t>
    </rPh>
    <rPh sb="77" eb="78">
      <t>テキ</t>
    </rPh>
    <rPh sb="78" eb="80">
      <t>カツドウ</t>
    </rPh>
    <rPh sb="87" eb="89">
      <t>ダンタイ</t>
    </rPh>
    <phoneticPr fontId="5"/>
  </si>
  <si>
    <t>補助対象者要件の確認のため、牟岐町が保有する申請者にかかる町税情報等を利用することに同意します。</t>
    <rPh sb="0" eb="2">
      <t>ホジョ</t>
    </rPh>
    <rPh sb="2" eb="4">
      <t>タイショウ</t>
    </rPh>
    <rPh sb="4" eb="5">
      <t>シャ</t>
    </rPh>
    <rPh sb="5" eb="7">
      <t>ヨウケン</t>
    </rPh>
    <rPh sb="8" eb="10">
      <t>カクニン</t>
    </rPh>
    <rPh sb="14" eb="16">
      <t>ムギ</t>
    </rPh>
    <rPh sb="16" eb="17">
      <t>チョウ</t>
    </rPh>
    <rPh sb="18" eb="20">
      <t>ホユウ</t>
    </rPh>
    <rPh sb="22" eb="24">
      <t>シンセイ</t>
    </rPh>
    <rPh sb="24" eb="25">
      <t>シャ</t>
    </rPh>
    <rPh sb="29" eb="31">
      <t>チョウゼイ</t>
    </rPh>
    <rPh sb="31" eb="33">
      <t>ジョウホウ</t>
    </rPh>
    <rPh sb="33" eb="34">
      <t>ナド</t>
    </rPh>
    <rPh sb="35" eb="37">
      <t>リヨウ</t>
    </rPh>
    <rPh sb="42" eb="44">
      <t>ドウイ</t>
    </rPh>
    <phoneticPr fontId="5"/>
  </si>
  <si>
    <t>支援金の申請内容や誓約事項に虚偽が判明した場合は、補助金の全額を返還します。</t>
    <phoneticPr fontId="5"/>
  </si>
  <si>
    <t>【申請内容】　　※申請内容の詳細については(別紙1)及び(別紙2)に記載</t>
    <rPh sb="1" eb="5">
      <t>シンセイナイヨウ</t>
    </rPh>
    <phoneticPr fontId="5"/>
  </si>
  <si>
    <t>牟岐町医療・介護サービス事業所等物価高騰対策事業支援金申請総括表</t>
    <rPh sb="0" eb="2">
      <t>ムギ</t>
    </rPh>
    <rPh sb="2" eb="3">
      <t>チョウ</t>
    </rPh>
    <rPh sb="3" eb="5">
      <t>イリョウ</t>
    </rPh>
    <rPh sb="6" eb="8">
      <t>カイゴ</t>
    </rPh>
    <rPh sb="12" eb="15">
      <t>ジギョウショ</t>
    </rPh>
    <rPh sb="15" eb="16">
      <t>トウ</t>
    </rPh>
    <rPh sb="16" eb="18">
      <t>ブッカ</t>
    </rPh>
    <rPh sb="18" eb="20">
      <t>コウトウ</t>
    </rPh>
    <rPh sb="20" eb="22">
      <t>タイサク</t>
    </rPh>
    <rPh sb="22" eb="24">
      <t>ジギョウ</t>
    </rPh>
    <rPh sb="24" eb="27">
      <t>シエンキン</t>
    </rPh>
    <rPh sb="27" eb="29">
      <t>シンセイ</t>
    </rPh>
    <rPh sb="29" eb="31">
      <t>ソウカツ</t>
    </rPh>
    <rPh sb="31" eb="32">
      <t>ヒョウ</t>
    </rPh>
    <phoneticPr fontId="5"/>
  </si>
  <si>
    <t>牟岐町介護サービス事業者・医療機関等原油価格・物価高騰対策事業補助金交付要綱に違反する行為等をした場合には、補助金の交付取消・返還することに異議はありません。</t>
    <phoneticPr fontId="5"/>
  </si>
  <si>
    <t>　牟岐町長　　　殿</t>
    <rPh sb="8" eb="9">
      <t>ドノ</t>
    </rPh>
    <phoneticPr fontId="5"/>
  </si>
  <si>
    <t>　 標記について、次のとおり申請及び請求します。</t>
    <phoneticPr fontId="5"/>
  </si>
  <si>
    <t>　【受取口座情報】</t>
    <phoneticPr fontId="5"/>
  </si>
  <si>
    <r>
      <t>　【誓約事項】
　　</t>
    </r>
    <r>
      <rPr>
        <sz val="10"/>
        <rFont val="ＭＳ Ｐ明朝"/>
        <family val="1"/>
        <charset val="128"/>
      </rPr>
      <t>※下記のとおり相違ないことを確認の上、各項目の左の欄へ○印を記載してください。
　　　（全ての項目に○を入れないと申請できません。）</t>
    </r>
    <rPh sb="2" eb="3">
      <t>チカイ</t>
    </rPh>
    <rPh sb="3" eb="4">
      <t>ヤク</t>
    </rPh>
    <rPh sb="4" eb="5">
      <t>コト</t>
    </rPh>
    <rPh sb="5" eb="6">
      <t>コウ</t>
    </rPh>
    <rPh sb="11" eb="13">
      <t>カキ</t>
    </rPh>
    <rPh sb="17" eb="19">
      <t>ソウイ</t>
    </rPh>
    <rPh sb="24" eb="26">
      <t>カクニン</t>
    </rPh>
    <rPh sb="27" eb="28">
      <t>ウエ</t>
    </rPh>
    <rPh sb="29" eb="32">
      <t>カクコウモク</t>
    </rPh>
    <rPh sb="33" eb="34">
      <t>ヒダリ</t>
    </rPh>
    <rPh sb="35" eb="36">
      <t>ラン</t>
    </rPh>
    <rPh sb="38" eb="39">
      <t>シルシ</t>
    </rPh>
    <rPh sb="40" eb="42">
      <t>キサイ</t>
    </rPh>
    <rPh sb="54" eb="55">
      <t>スベ</t>
    </rPh>
    <rPh sb="57" eb="59">
      <t>コウモク</t>
    </rPh>
    <rPh sb="62" eb="63">
      <t>イ</t>
    </rPh>
    <rPh sb="67" eb="69">
      <t>シンセイ</t>
    </rPh>
    <phoneticPr fontId="5"/>
  </si>
  <si>
    <t>代表者の職・氏名</t>
    <phoneticPr fontId="5"/>
  </si>
  <si>
    <t>申請に関する担当者</t>
    <phoneticPr fontId="5"/>
  </si>
  <si>
    <t>連　　絡　　先</t>
    <rPh sb="0" eb="1">
      <t>レン</t>
    </rPh>
    <rPh sb="3" eb="4">
      <t>ラク</t>
    </rPh>
    <rPh sb="6" eb="7">
      <t>サキ</t>
    </rPh>
    <phoneticPr fontId="5"/>
  </si>
  <si>
    <t>特別養護老人ホーム（地域密着型特別養護老人ホームを含む）</t>
  </si>
  <si>
    <t>養護老人ホーム</t>
  </si>
  <si>
    <t>介護サービス事業所等</t>
    <rPh sb="9" eb="10">
      <t>トウ</t>
    </rPh>
    <phoneticPr fontId="5"/>
  </si>
  <si>
    <t>　　　　　　　　　　介護サービス事業所等　　　　　　</t>
    <rPh sb="10" eb="12">
      <t>カイゴ</t>
    </rPh>
    <rPh sb="16" eb="19">
      <t>ジギョウショ</t>
    </rPh>
    <rPh sb="19" eb="20">
      <t>トウ</t>
    </rPh>
    <phoneticPr fontId="5"/>
  </si>
  <si>
    <t>令和６年４月１日から令和６年６月３０日までの間で、牟岐町医療・介護サービス事業所等物価高騰対策事業支援金支給要綱第３条に掲げる医療機関・介護サービス事業者等を運営する事業者として、医療、施術及び介護サービス等を提供した実績があり、今後も1年以上、町内で事業を継続します。（する意思があります。）</t>
    <rPh sb="58" eb="59">
      <t>ジョウ</t>
    </rPh>
    <phoneticPr fontId="5"/>
  </si>
  <si>
    <t>別表　（第４条、第５条関係）</t>
    <rPh sb="0" eb="1">
      <t>ベツ</t>
    </rPh>
    <rPh sb="1" eb="2">
      <t>オモテ</t>
    </rPh>
    <rPh sb="4" eb="5">
      <t>ダイ</t>
    </rPh>
    <rPh sb="6" eb="7">
      <t>ジョウ</t>
    </rPh>
    <rPh sb="8" eb="9">
      <t>ダイ</t>
    </rPh>
    <rPh sb="10" eb="11">
      <t>ジョウ</t>
    </rPh>
    <rPh sb="11" eb="13">
      <t>カンケイ</t>
    </rPh>
    <phoneticPr fontId="23"/>
  </si>
  <si>
    <t>様式第１号（第５条関係）</t>
    <rPh sb="0" eb="2">
      <t>ヨウシキ</t>
    </rPh>
    <rPh sb="2" eb="3">
      <t>ダイ</t>
    </rPh>
    <rPh sb="4" eb="5">
      <t>ゴウ</t>
    </rPh>
    <rPh sb="6" eb="7">
      <t>ダイ</t>
    </rPh>
    <rPh sb="8" eb="9">
      <t>ジョウ</t>
    </rPh>
    <rPh sb="9" eb="11">
      <t>カンケイ</t>
    </rPh>
    <phoneticPr fontId="5"/>
  </si>
  <si>
    <t>生活支援ハウス</t>
    <rPh sb="0" eb="2">
      <t>セイカツ</t>
    </rPh>
    <rPh sb="2" eb="4">
      <t>シエン</t>
    </rPh>
    <phoneticPr fontId="5"/>
  </si>
  <si>
    <t>柔道整復</t>
    <phoneticPr fontId="5"/>
  </si>
  <si>
    <t>令和</t>
    <rPh sb="0" eb="2">
      <t>レイワ</t>
    </rPh>
    <phoneticPr fontId="5"/>
  </si>
  <si>
    <t>支援金の額</t>
    <rPh sb="0" eb="3">
      <t>シエンキン</t>
    </rPh>
    <rPh sb="4" eb="5">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</si>
</sst>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quot;&quot;"/>
    <numFmt numFmtId="178" formatCode="0;\-0;;@"/>
    <numFmt numFmtId="179" formatCode=";;;"/>
    <numFmt numFmtId="180" formatCode="#,##0.0;\-#,##0.0;&quot;&quot;"/>
    <numFmt numFmtId="181" formatCode="#,##0.0;[Red]\-#,##0.0"/>
    <numFmt numFmtId="182" formatCode="#,##0&quot;万&quot;&quot;円&quot;;\-#,##0&quot;万&quot;&quot;円&quot;;&quot;&quot;"/>
  </numFmts>
  <fonts count="4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0"/>
      <color rgb="FFFF0000"/>
      <name val="ＭＳ 明朝"/>
      <family val="1"/>
      <charset val="128"/>
    </font>
    <font>
      <sz val="9"/>
      <color rgb="FFFF0000"/>
      <name val="ＭＳ 明朝"/>
      <family val="1"/>
      <charset val="128"/>
    </font>
    <font>
      <sz val="10"/>
      <name val="ＭＳ Ｐ明朝"/>
      <family val="1"/>
      <charset val="128"/>
    </font>
    <font>
      <b/>
      <sz val="10"/>
      <name val="ＭＳ Ｐ明朝"/>
      <family val="1"/>
      <charset val="128"/>
    </font>
    <font>
      <sz val="10"/>
      <name val="ＭＳ 明朝"/>
      <family val="1"/>
      <charset val="128"/>
    </font>
    <font>
      <sz val="9"/>
      <name val="ＭＳ 明朝"/>
      <family val="1"/>
      <charset val="128"/>
    </font>
    <font>
      <b/>
      <sz val="9"/>
      <color indexed="81"/>
      <name val="ＭＳ Ｐゴシック"/>
      <family val="3"/>
      <charset val="128"/>
    </font>
    <font>
      <sz val="11"/>
      <name val="ＭＳ Ｐ明朝"/>
      <family val="1"/>
    </font>
    <font>
      <sz val="8"/>
      <name val="ＭＳ Ｐ明朝"/>
      <family val="1"/>
      <charset val="128"/>
    </font>
    <font>
      <sz val="9"/>
      <color theme="1"/>
      <name val="ＭＳ Ｐ明朝"/>
      <family val="1"/>
      <charset val="128"/>
    </font>
    <font>
      <sz val="6"/>
      <name val="ＭＳ Ｐゴシック"/>
      <family val="2"/>
      <charset val="128"/>
      <scheme val="minor"/>
    </font>
    <font>
      <sz val="12"/>
      <name val="ＭＳ Ｐ明朝"/>
      <family val="1"/>
      <charset val="128"/>
    </font>
    <font>
      <sz val="20"/>
      <name val="ＭＳ Ｐ明朝"/>
      <family val="1"/>
      <charset val="128"/>
    </font>
    <font>
      <sz val="18"/>
      <name val="ＭＳ Ｐ明朝"/>
      <family val="1"/>
      <charset val="128"/>
    </font>
    <font>
      <sz val="16"/>
      <name val="ＭＳ Ｐ明朝"/>
      <family val="1"/>
      <charset val="128"/>
    </font>
    <font>
      <sz val="14"/>
      <name val="ＭＳ Ｐ明朝"/>
      <family val="1"/>
      <charset val="128"/>
    </font>
    <font>
      <sz val="9"/>
      <color indexed="81"/>
      <name val="ＭＳ Ｐゴシック"/>
      <family val="3"/>
      <charset val="128"/>
    </font>
    <font>
      <b/>
      <u/>
      <sz val="9"/>
      <color indexed="81"/>
      <name val="ＭＳ Ｐゴシック"/>
      <family val="3"/>
      <charset val="128"/>
    </font>
    <font>
      <sz val="10"/>
      <color theme="0" tint="-0.34998626667073579"/>
      <name val="ＭＳ 明朝"/>
      <family val="1"/>
      <charset val="128"/>
    </font>
    <font>
      <sz val="11"/>
      <color theme="0" tint="-0.34998626667073579"/>
      <name val="ＭＳ Ｐ明朝"/>
      <family val="1"/>
      <charset val="128"/>
    </font>
    <font>
      <b/>
      <sz val="10"/>
      <name val="ＭＳ 明朝"/>
      <family val="1"/>
      <charset val="128"/>
    </font>
    <font>
      <b/>
      <sz val="10"/>
      <color theme="1"/>
      <name val="ＭＳ 明朝"/>
      <family val="1"/>
      <charset val="128"/>
    </font>
    <font>
      <sz val="10"/>
      <color rgb="FF0070C0"/>
      <name val="ＭＳ 明朝"/>
      <family val="1"/>
      <charset val="128"/>
    </font>
    <font>
      <b/>
      <sz val="9"/>
      <name val="ＭＳ Ｐ明朝"/>
      <family val="1"/>
      <charset val="128"/>
    </font>
    <font>
      <sz val="11"/>
      <name val="ＭＳ Ｐ明朝"/>
      <family val="1"/>
      <charset val="128"/>
    </font>
    <font>
      <sz val="8"/>
      <color theme="1"/>
      <name val="ＭＳ Ｐ明朝"/>
      <family val="1"/>
      <charset val="128"/>
    </font>
    <font>
      <sz val="11"/>
      <color rgb="FFFF0000"/>
      <name val="ＭＳ 明朝"/>
      <family val="1"/>
      <charset val="128"/>
    </font>
    <font>
      <sz val="11"/>
      <color theme="1"/>
      <name val="ＭＳ 明朝"/>
      <family val="1"/>
      <charset val="128"/>
    </font>
    <font>
      <sz val="12"/>
      <color theme="1"/>
      <name val="ＭＳ Ｐ明朝"/>
      <family val="1"/>
      <charset val="128"/>
    </font>
    <font>
      <sz val="6"/>
      <color theme="0"/>
      <name val="ＭＳ 明朝"/>
      <family val="1"/>
      <charset val="128"/>
    </font>
    <font>
      <b/>
      <sz val="12"/>
      <name val="ＭＳ 明朝"/>
      <family val="1"/>
      <charset val="128"/>
    </font>
    <font>
      <b/>
      <sz val="14"/>
      <color theme="1"/>
      <name val="ＭＳ Ｐ明朝"/>
      <family val="1"/>
      <charset val="128"/>
    </font>
    <font>
      <b/>
      <sz val="11"/>
      <name val="ＭＳ Ｐ明朝"/>
      <family val="1"/>
      <charset val="128"/>
    </font>
    <font>
      <b/>
      <sz val="14"/>
      <name val="ＭＳ Ｐ明朝"/>
      <family val="1"/>
      <charset val="128"/>
    </font>
    <font>
      <b/>
      <sz val="11"/>
      <color theme="1"/>
      <name val="ＭＳ 明朝"/>
      <family val="1"/>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
      <patternFill patternType="solid">
        <fgColor theme="8" tint="0.79998168889431442"/>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auto="1"/>
      </left>
      <right style="thin">
        <color auto="1"/>
      </right>
      <top/>
      <bottom/>
      <diagonal/>
    </border>
    <border>
      <left/>
      <right style="hair">
        <color indexed="64"/>
      </right>
      <top/>
      <bottom/>
      <diagonal/>
    </border>
    <border>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hair">
        <color indexed="64"/>
      </top>
      <bottom style="hair">
        <color indexed="64"/>
      </bottom>
      <diagonal/>
    </border>
    <border>
      <left/>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right style="thin">
        <color indexed="64"/>
      </right>
      <top style="hair">
        <color indexed="64"/>
      </top>
      <bottom style="medium">
        <color indexed="64"/>
      </bottom>
      <diagonal/>
    </border>
  </borders>
  <cellStyleXfs count="11">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53">
    <xf numFmtId="0" fontId="0" fillId="0" borderId="0" xfId="0">
      <alignment vertical="center"/>
    </xf>
    <xf numFmtId="0" fontId="9" fillId="0" borderId="0" xfId="0" applyFont="1">
      <alignment vertical="center"/>
    </xf>
    <xf numFmtId="0" fontId="12" fillId="0" borderId="0" xfId="0" applyFont="1">
      <alignment vertical="center"/>
    </xf>
    <xf numFmtId="0" fontId="9" fillId="0" borderId="18" xfId="0" applyFont="1" applyBorder="1">
      <alignment vertical="center"/>
    </xf>
    <xf numFmtId="0" fontId="9" fillId="0" borderId="14" xfId="0" applyFont="1" applyBorder="1">
      <alignment vertical="center"/>
    </xf>
    <xf numFmtId="0" fontId="9" fillId="0" borderId="16" xfId="0" applyFont="1" applyBorder="1">
      <alignment vertical="center"/>
    </xf>
    <xf numFmtId="0" fontId="17" fillId="0" borderId="22" xfId="0" applyFont="1" applyBorder="1" applyAlignment="1">
      <alignment horizontal="center" vertical="center"/>
    </xf>
    <xf numFmtId="0" fontId="17" fillId="0" borderId="25" xfId="0" applyFont="1" applyBorder="1" applyAlignment="1">
      <alignment horizontal="center" vertical="center"/>
    </xf>
    <xf numFmtId="0" fontId="17" fillId="0" borderId="0" xfId="0" applyFont="1">
      <alignment vertical="center"/>
    </xf>
    <xf numFmtId="0" fontId="17" fillId="0" borderId="24" xfId="0" applyFont="1" applyBorder="1" applyAlignment="1">
      <alignment horizontal="center" vertical="center"/>
    </xf>
    <xf numFmtId="0" fontId="8" fillId="0" borderId="0" xfId="0" applyFont="1">
      <alignment vertical="center"/>
    </xf>
    <xf numFmtId="0" fontId="11" fillId="0" borderId="0" xfId="0" applyFont="1" applyAlignment="1">
      <alignment horizontal="left" vertical="center"/>
    </xf>
    <xf numFmtId="0" fontId="8" fillId="0" borderId="0" xfId="0" applyFont="1" applyAlignment="1">
      <alignment horizontal="right" vertical="center"/>
    </xf>
    <xf numFmtId="0" fontId="8" fillId="3" borderId="20" xfId="0" applyFont="1" applyFill="1" applyBorder="1" applyAlignment="1">
      <alignment horizontal="center" vertical="center" shrinkToFit="1"/>
    </xf>
    <xf numFmtId="0" fontId="7" fillId="3" borderId="20" xfId="0" applyFont="1" applyFill="1" applyBorder="1" applyAlignment="1">
      <alignment horizontal="center" vertical="center" wrapText="1"/>
    </xf>
    <xf numFmtId="0" fontId="7" fillId="3" borderId="20" xfId="0" applyFont="1" applyFill="1" applyBorder="1" applyAlignment="1">
      <alignment horizontal="center" vertical="center"/>
    </xf>
    <xf numFmtId="0" fontId="8" fillId="0" borderId="12" xfId="0" applyFont="1" applyBorder="1">
      <alignment vertical="center"/>
    </xf>
    <xf numFmtId="0" fontId="8" fillId="0" borderId="0" xfId="0" applyFont="1" applyAlignment="1">
      <alignment horizontal="left" vertical="center"/>
    </xf>
    <xf numFmtId="0" fontId="17" fillId="0" borderId="39" xfId="0" applyFont="1" applyBorder="1">
      <alignment vertical="center"/>
    </xf>
    <xf numFmtId="0" fontId="20" fillId="0" borderId="0" xfId="0" applyFont="1" applyProtection="1">
      <alignment vertical="center"/>
      <protection hidden="1"/>
    </xf>
    <xf numFmtId="0" fontId="24" fillId="0" borderId="0" xfId="7" applyFont="1">
      <alignment vertical="center"/>
    </xf>
    <xf numFmtId="38" fontId="26" fillId="0" borderId="6" xfId="8" applyFont="1" applyFill="1" applyBorder="1" applyAlignment="1">
      <alignment horizontal="center" vertical="center"/>
    </xf>
    <xf numFmtId="0" fontId="25" fillId="0" borderId="12" xfId="7" applyFont="1" applyBorder="1" applyAlignment="1">
      <alignment horizontal="left" vertical="top" wrapText="1"/>
    </xf>
    <xf numFmtId="38" fontId="26" fillId="0" borderId="3" xfId="8" applyFont="1" applyFill="1" applyBorder="1" applyAlignment="1">
      <alignment horizontal="center" vertical="center"/>
    </xf>
    <xf numFmtId="0" fontId="27" fillId="0" borderId="0" xfId="7" applyFont="1" applyAlignment="1">
      <alignment horizontal="center" vertical="center"/>
    </xf>
    <xf numFmtId="38" fontId="28" fillId="0" borderId="0" xfId="8" applyFont="1" applyFill="1" applyBorder="1" applyAlignment="1">
      <alignment horizontal="left" vertical="top" wrapText="1"/>
    </xf>
    <xf numFmtId="0" fontId="25" fillId="0" borderId="20" xfId="7" applyFont="1" applyBorder="1" applyAlignment="1">
      <alignment horizontal="left" vertical="top" wrapText="1"/>
    </xf>
    <xf numFmtId="38" fontId="25" fillId="0" borderId="20" xfId="8" applyFont="1" applyFill="1" applyBorder="1" applyAlignment="1">
      <alignment horizontal="center" vertical="center"/>
    </xf>
    <xf numFmtId="0" fontId="25" fillId="0" borderId="12" xfId="7" applyFont="1" applyBorder="1" applyAlignment="1">
      <alignment horizontal="left" vertical="center" wrapText="1"/>
    </xf>
    <xf numFmtId="0" fontId="25" fillId="0" borderId="12" xfId="7" applyFont="1" applyBorder="1" applyAlignment="1">
      <alignment vertical="center" wrapText="1"/>
    </xf>
    <xf numFmtId="0" fontId="25" fillId="0" borderId="20" xfId="7" applyFont="1" applyBorder="1" applyAlignment="1">
      <alignment vertical="center" wrapText="1"/>
    </xf>
    <xf numFmtId="0" fontId="25" fillId="0" borderId="20" xfId="7" applyFont="1" applyBorder="1" applyAlignment="1">
      <alignment vertical="top" wrapText="1"/>
    </xf>
    <xf numFmtId="38" fontId="26" fillId="0" borderId="20" xfId="8" applyFont="1" applyFill="1" applyBorder="1" applyAlignment="1">
      <alignment horizontal="center" vertical="center"/>
    </xf>
    <xf numFmtId="0" fontId="15" fillId="2" borderId="0" xfId="0" applyFont="1" applyFill="1">
      <alignment vertical="center"/>
    </xf>
    <xf numFmtId="0" fontId="15" fillId="2" borderId="0" xfId="0" applyFont="1" applyFill="1" applyAlignment="1">
      <alignment horizontal="left" vertical="center"/>
    </xf>
    <xf numFmtId="0" fontId="15" fillId="2" borderId="0" xfId="0" applyFont="1" applyFill="1" applyAlignment="1">
      <alignment horizontal="center" vertical="center"/>
    </xf>
    <xf numFmtId="177" fontId="8" fillId="4" borderId="1" xfId="0" applyNumberFormat="1" applyFont="1" applyFill="1" applyBorder="1" applyAlignment="1" applyProtection="1">
      <alignment horizontal="center" vertical="center" shrinkToFit="1"/>
      <protection locked="0"/>
    </xf>
    <xf numFmtId="177" fontId="7" fillId="4" borderId="1" xfId="0" applyNumberFormat="1" applyFont="1" applyFill="1" applyBorder="1" applyAlignment="1" applyProtection="1">
      <alignment horizontal="left" vertical="center" wrapText="1" shrinkToFit="1"/>
      <protection locked="0"/>
    </xf>
    <xf numFmtId="0" fontId="9" fillId="0" borderId="42" xfId="0" applyFont="1" applyBorder="1" applyAlignment="1">
      <alignment horizontal="center" vertical="center"/>
    </xf>
    <xf numFmtId="0" fontId="9" fillId="0" borderId="21" xfId="0" applyFont="1" applyBorder="1">
      <alignment vertical="center"/>
    </xf>
    <xf numFmtId="0" fontId="17" fillId="0" borderId="60" xfId="0" applyFont="1" applyBorder="1">
      <alignment vertical="center"/>
    </xf>
    <xf numFmtId="0" fontId="17" fillId="0" borderId="31" xfId="0" applyFont="1" applyBorder="1">
      <alignment vertical="center"/>
    </xf>
    <xf numFmtId="0" fontId="9" fillId="0" borderId="31" xfId="0" applyFont="1" applyBorder="1">
      <alignment vertical="center"/>
    </xf>
    <xf numFmtId="0" fontId="33" fillId="0" borderId="0" xfId="0" applyFont="1">
      <alignment vertical="center"/>
    </xf>
    <xf numFmtId="0" fontId="34" fillId="0" borderId="0" xfId="0" applyFont="1">
      <alignment vertical="center"/>
    </xf>
    <xf numFmtId="0" fontId="33" fillId="0" borderId="0" xfId="0" applyFont="1" applyAlignment="1">
      <alignment horizontal="left" vertical="center"/>
    </xf>
    <xf numFmtId="0" fontId="17" fillId="0" borderId="0" xfId="0" applyFont="1" applyAlignment="1">
      <alignment horizontal="left" vertical="center"/>
    </xf>
    <xf numFmtId="0" fontId="7" fillId="3" borderId="1" xfId="0" applyFont="1" applyFill="1" applyBorder="1" applyAlignment="1">
      <alignment horizontal="center" vertical="center"/>
    </xf>
    <xf numFmtId="177" fontId="8" fillId="4" borderId="1" xfId="0" applyNumberFormat="1" applyFont="1" applyFill="1" applyBorder="1" applyAlignment="1" applyProtection="1">
      <alignment horizontal="center" vertical="center" wrapText="1" shrinkToFit="1"/>
      <protection locked="0"/>
    </xf>
    <xf numFmtId="177" fontId="8" fillId="4" borderId="1" xfId="0" applyNumberFormat="1" applyFont="1" applyFill="1" applyBorder="1" applyAlignment="1" applyProtection="1">
      <alignment horizontal="left" vertical="center" wrapText="1" shrinkToFit="1"/>
      <protection locked="0"/>
    </xf>
    <xf numFmtId="179" fontId="20" fillId="0" borderId="0" xfId="0" applyNumberFormat="1" applyFont="1" applyProtection="1">
      <alignment vertical="center"/>
      <protection hidden="1"/>
    </xf>
    <xf numFmtId="179" fontId="8" fillId="0" borderId="0" xfId="0" applyNumberFormat="1" applyFont="1">
      <alignment vertical="center"/>
    </xf>
    <xf numFmtId="179" fontId="32" fillId="0" borderId="0" xfId="0" applyNumberFormat="1" applyFont="1">
      <alignment vertical="center"/>
    </xf>
    <xf numFmtId="179" fontId="8" fillId="0" borderId="0" xfId="0" applyNumberFormat="1" applyFont="1" applyAlignment="1">
      <alignment horizontal="center" vertical="center"/>
    </xf>
    <xf numFmtId="38" fontId="10" fillId="0" borderId="14" xfId="4" applyFont="1" applyFill="1" applyBorder="1" applyAlignment="1" applyProtection="1">
      <alignment vertical="center"/>
    </xf>
    <xf numFmtId="176" fontId="10" fillId="0" borderId="29" xfId="0" applyNumberFormat="1" applyFont="1" applyBorder="1">
      <alignment vertical="center"/>
    </xf>
    <xf numFmtId="38" fontId="10" fillId="0" borderId="33" xfId="4" applyFont="1" applyFill="1" applyBorder="1" applyAlignment="1" applyProtection="1">
      <alignment vertical="center"/>
    </xf>
    <xf numFmtId="176" fontId="10" fillId="0" borderId="36" xfId="0" applyNumberFormat="1" applyFont="1" applyBorder="1">
      <alignment vertical="center"/>
    </xf>
    <xf numFmtId="38" fontId="9" fillId="0" borderId="33" xfId="4" applyFont="1" applyFill="1" applyBorder="1" applyAlignment="1" applyProtection="1">
      <alignment vertical="center"/>
    </xf>
    <xf numFmtId="0" fontId="25"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7" fillId="0" borderId="0" xfId="0" applyFont="1" applyAlignment="1">
      <alignment horizontal="center" vertical="center"/>
    </xf>
    <xf numFmtId="38" fontId="28" fillId="0" borderId="0" xfId="4" applyFont="1" applyFill="1" applyBorder="1" applyAlignment="1">
      <alignment horizontal="left" vertical="top" wrapText="1"/>
    </xf>
    <xf numFmtId="0" fontId="28" fillId="0" borderId="0" xfId="0" applyFont="1" applyAlignment="1">
      <alignment horizontal="left" vertical="center"/>
    </xf>
    <xf numFmtId="0" fontId="28" fillId="0" borderId="0" xfId="0" applyFont="1" applyAlignment="1">
      <alignment horizontal="center" vertical="center"/>
    </xf>
    <xf numFmtId="38" fontId="28" fillId="0" borderId="0" xfId="4" applyFont="1" applyFill="1" applyBorder="1" applyAlignment="1">
      <alignment horizontal="right" vertical="center"/>
    </xf>
    <xf numFmtId="0" fontId="28" fillId="0" borderId="0" xfId="0" applyFont="1">
      <alignment vertical="center"/>
    </xf>
    <xf numFmtId="0" fontId="28" fillId="0" borderId="0" xfId="0" applyFont="1" applyAlignment="1">
      <alignment horizontal="center" vertical="center" wrapText="1"/>
    </xf>
    <xf numFmtId="0" fontId="35" fillId="0" borderId="14" xfId="0" applyFont="1" applyBorder="1">
      <alignment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61" xfId="0" applyFont="1" applyBorder="1" applyAlignment="1">
      <alignment horizontal="center" vertical="center"/>
    </xf>
    <xf numFmtId="0" fontId="17" fillId="0" borderId="59" xfId="0" applyFont="1" applyBorder="1" applyAlignment="1">
      <alignment horizontal="center" vertical="center"/>
    </xf>
    <xf numFmtId="38" fontId="10" fillId="0" borderId="18" xfId="4" applyFont="1" applyFill="1" applyBorder="1" applyAlignment="1" applyProtection="1">
      <alignment vertical="center"/>
    </xf>
    <xf numFmtId="0" fontId="9" fillId="0" borderId="38" xfId="0" applyFont="1" applyBorder="1" applyAlignment="1">
      <alignment vertical="center" textRotation="255"/>
    </xf>
    <xf numFmtId="176" fontId="10" fillId="0" borderId="30" xfId="0" applyNumberFormat="1" applyFont="1" applyBorder="1">
      <alignment vertical="center"/>
    </xf>
    <xf numFmtId="178" fontId="10" fillId="0" borderId="39" xfId="4" applyNumberFormat="1" applyFont="1" applyFill="1" applyBorder="1" applyAlignment="1" applyProtection="1">
      <alignment vertical="center"/>
    </xf>
    <xf numFmtId="38" fontId="10" fillId="0" borderId="39" xfId="4" applyFont="1" applyFill="1" applyBorder="1" applyAlignment="1" applyProtection="1">
      <alignment vertical="center"/>
    </xf>
    <xf numFmtId="176" fontId="10" fillId="0" borderId="41" xfId="0" applyNumberFormat="1" applyFont="1" applyBorder="1">
      <alignment vertical="center"/>
    </xf>
    <xf numFmtId="38" fontId="10" fillId="0" borderId="16" xfId="4" applyFont="1" applyFill="1" applyBorder="1" applyAlignment="1" applyProtection="1">
      <alignment vertical="center"/>
    </xf>
    <xf numFmtId="176" fontId="10" fillId="0" borderId="69" xfId="0" applyNumberFormat="1" applyFont="1" applyBorder="1">
      <alignment vertical="center"/>
    </xf>
    <xf numFmtId="181" fontId="25" fillId="0" borderId="20" xfId="8" applyNumberFormat="1" applyFont="1" applyFill="1" applyBorder="1" applyAlignment="1">
      <alignment horizontal="center" vertical="center"/>
    </xf>
    <xf numFmtId="179" fontId="9" fillId="0" borderId="0" xfId="0" applyNumberFormat="1" applyFont="1">
      <alignment vertical="center"/>
    </xf>
    <xf numFmtId="179" fontId="13" fillId="0" borderId="0" xfId="0" applyNumberFormat="1" applyFont="1">
      <alignment vertical="center"/>
    </xf>
    <xf numFmtId="179" fontId="14" fillId="0" borderId="0" xfId="0" applyNumberFormat="1" applyFont="1">
      <alignment vertical="center"/>
    </xf>
    <xf numFmtId="179" fontId="10" fillId="0" borderId="0" xfId="0" applyNumberFormat="1" applyFont="1">
      <alignment vertical="center"/>
    </xf>
    <xf numFmtId="179" fontId="16" fillId="5" borderId="0" xfId="0" applyNumberFormat="1" applyFont="1" applyFill="1">
      <alignment vertical="center"/>
    </xf>
    <xf numFmtId="179" fontId="15" fillId="2" borderId="0" xfId="0" applyNumberFormat="1" applyFont="1" applyFill="1" applyAlignment="1">
      <alignment horizontal="center" vertical="center"/>
    </xf>
    <xf numFmtId="0" fontId="37" fillId="0" borderId="0" xfId="0" applyFont="1">
      <alignment vertical="center"/>
    </xf>
    <xf numFmtId="179" fontId="37" fillId="0" borderId="0" xfId="0" applyNumberFormat="1" applyFont="1">
      <alignment vertical="center"/>
    </xf>
    <xf numFmtId="179" fontId="9" fillId="0" borderId="0" xfId="0" applyNumberFormat="1" applyFont="1">
      <alignment vertical="center"/>
    </xf>
    <xf numFmtId="0" fontId="16" fillId="2" borderId="62" xfId="0" applyFont="1" applyFill="1" applyBorder="1" applyAlignment="1">
      <alignment horizontal="center" vertical="center"/>
    </xf>
    <xf numFmtId="178" fontId="10" fillId="0" borderId="33" xfId="0" applyNumberFormat="1" applyFont="1" applyBorder="1">
      <alignment vertical="center"/>
    </xf>
    <xf numFmtId="178" fontId="10" fillId="0" borderId="39" xfId="0" applyNumberFormat="1" applyFont="1" applyBorder="1" applyAlignment="1">
      <alignment horizontal="center" vertical="center"/>
    </xf>
    <xf numFmtId="38" fontId="10" fillId="0" borderId="14" xfId="4" applyFont="1" applyFill="1" applyBorder="1" applyAlignment="1" applyProtection="1">
      <alignment horizontal="center" vertical="center"/>
    </xf>
    <xf numFmtId="0" fontId="9" fillId="0" borderId="33" xfId="0" applyFont="1" applyBorder="1" applyAlignment="1">
      <alignment horizontal="center" vertical="center"/>
    </xf>
    <xf numFmtId="178" fontId="10" fillId="0" borderId="14" xfId="0" applyNumberFormat="1" applyFont="1" applyBorder="1" applyAlignment="1">
      <alignment horizontal="center" vertical="center"/>
    </xf>
    <xf numFmtId="178" fontId="10" fillId="0" borderId="16" xfId="0" applyNumberFormat="1" applyFont="1" applyBorder="1" applyAlignment="1">
      <alignment horizontal="center" vertical="center"/>
    </xf>
    <xf numFmtId="178" fontId="10" fillId="0" borderId="18" xfId="0" applyNumberFormat="1" applyFont="1" applyBorder="1" applyAlignment="1">
      <alignment horizontal="center" vertical="center"/>
    </xf>
    <xf numFmtId="179" fontId="9" fillId="0" borderId="0" xfId="0" applyNumberFormat="1" applyFont="1">
      <alignment vertical="center"/>
    </xf>
    <xf numFmtId="0" fontId="9" fillId="0" borderId="62" xfId="0" applyFont="1" applyBorder="1" applyAlignment="1">
      <alignment horizontal="center" vertical="center"/>
    </xf>
    <xf numFmtId="38" fontId="10" fillId="0" borderId="18" xfId="4" applyFont="1" applyFill="1" applyBorder="1" applyAlignment="1" applyProtection="1">
      <alignment horizontal="center" vertical="center"/>
    </xf>
    <xf numFmtId="0" fontId="17" fillId="0" borderId="67" xfId="0" applyFont="1" applyBorder="1" applyAlignment="1">
      <alignment horizontal="center" vertical="center"/>
    </xf>
    <xf numFmtId="0" fontId="17" fillId="0" borderId="66" xfId="0" applyFont="1" applyBorder="1" applyAlignment="1">
      <alignment horizontal="center" vertical="center"/>
    </xf>
    <xf numFmtId="176" fontId="10" fillId="0" borderId="39" xfId="0" applyNumberFormat="1" applyFont="1" applyBorder="1">
      <alignment vertical="center"/>
    </xf>
    <xf numFmtId="178" fontId="10" fillId="0" borderId="47" xfId="0" applyNumberFormat="1" applyFont="1" applyBorder="1" applyAlignment="1">
      <alignment vertical="center"/>
    </xf>
    <xf numFmtId="178" fontId="10" fillId="0" borderId="39" xfId="0" applyNumberFormat="1" applyFont="1" applyBorder="1" applyAlignment="1">
      <alignment vertical="center"/>
    </xf>
    <xf numFmtId="178" fontId="10" fillId="0" borderId="41" xfId="0" applyNumberFormat="1" applyFont="1" applyBorder="1" applyAlignment="1">
      <alignment vertical="center"/>
    </xf>
    <xf numFmtId="0" fontId="17" fillId="0" borderId="18" xfId="0" applyFont="1" applyBorder="1">
      <alignment vertical="center"/>
    </xf>
    <xf numFmtId="0" fontId="17" fillId="0" borderId="14" xfId="0" applyFont="1" applyBorder="1">
      <alignment vertical="center"/>
    </xf>
    <xf numFmtId="0" fontId="15" fillId="4" borderId="1" xfId="0" applyFont="1" applyFill="1" applyBorder="1" applyAlignment="1" applyProtection="1">
      <alignment horizontal="center" vertical="center"/>
      <protection locked="0"/>
    </xf>
    <xf numFmtId="179" fontId="16" fillId="5" borderId="0" xfId="0" applyNumberFormat="1" applyFont="1" applyFill="1" applyBorder="1" applyAlignment="1" applyProtection="1">
      <alignment vertical="center"/>
    </xf>
    <xf numFmtId="179" fontId="20" fillId="0" borderId="0" xfId="0" applyNumberFormat="1" applyFont="1" applyFill="1" applyBorder="1" applyProtection="1">
      <alignment vertical="center"/>
      <protection hidden="1"/>
    </xf>
    <xf numFmtId="0" fontId="20" fillId="0" borderId="0" xfId="0" applyFont="1" applyFill="1" applyBorder="1" applyProtection="1">
      <alignment vertical="center"/>
      <protection hidden="1"/>
    </xf>
    <xf numFmtId="0" fontId="22" fillId="0" borderId="1" xfId="0" applyFont="1" applyFill="1" applyBorder="1" applyProtection="1">
      <alignment vertical="center"/>
    </xf>
    <xf numFmtId="0" fontId="8" fillId="0" borderId="2" xfId="0" applyFont="1" applyFill="1" applyBorder="1" applyProtection="1">
      <alignment vertical="center"/>
    </xf>
    <xf numFmtId="178" fontId="10" fillId="0" borderId="0" xfId="0" applyNumberFormat="1" applyFont="1" applyBorder="1" applyAlignment="1">
      <alignment horizontal="center" vertical="center"/>
    </xf>
    <xf numFmtId="38" fontId="10" fillId="0" borderId="0" xfId="4" applyFont="1" applyFill="1" applyBorder="1" applyAlignment="1" applyProtection="1">
      <alignment vertical="center"/>
    </xf>
    <xf numFmtId="0" fontId="9" fillId="0" borderId="0" xfId="0" applyFont="1" applyBorder="1" applyAlignment="1">
      <alignment horizontal="center" vertical="center"/>
    </xf>
    <xf numFmtId="176" fontId="10" fillId="0" borderId="0" xfId="0" applyNumberFormat="1" applyFont="1" applyBorder="1">
      <alignment vertical="center"/>
    </xf>
    <xf numFmtId="0" fontId="9" fillId="0" borderId="39" xfId="0" applyFont="1" applyBorder="1">
      <alignment vertical="center"/>
    </xf>
    <xf numFmtId="38" fontId="14" fillId="0" borderId="39" xfId="4" applyFont="1" applyFill="1" applyBorder="1" applyAlignment="1" applyProtection="1">
      <alignment vertical="center"/>
    </xf>
    <xf numFmtId="38" fontId="10" fillId="0" borderId="16" xfId="4" applyFont="1" applyFill="1" applyBorder="1" applyAlignment="1" applyProtection="1">
      <alignment horizontal="center" vertical="center"/>
    </xf>
    <xf numFmtId="0" fontId="14" fillId="0" borderId="39" xfId="0" applyFont="1" applyBorder="1">
      <alignment vertical="center"/>
    </xf>
    <xf numFmtId="0" fontId="9" fillId="0" borderId="0" xfId="0" applyFont="1" applyBorder="1">
      <alignment vertical="center"/>
    </xf>
    <xf numFmtId="38" fontId="39" fillId="0" borderId="39" xfId="4" applyFont="1" applyFill="1" applyBorder="1" applyAlignment="1" applyProtection="1">
      <alignment vertical="center"/>
    </xf>
    <xf numFmtId="178" fontId="40" fillId="0" borderId="14" xfId="4" applyNumberFormat="1" applyFont="1" applyFill="1" applyBorder="1" applyAlignment="1" applyProtection="1">
      <alignment vertical="center"/>
    </xf>
    <xf numFmtId="178" fontId="40" fillId="0" borderId="39" xfId="0" applyNumberFormat="1" applyFont="1" applyBorder="1">
      <alignment vertical="center"/>
    </xf>
    <xf numFmtId="178" fontId="40" fillId="0" borderId="14" xfId="0" applyNumberFormat="1" applyFont="1" applyBorder="1">
      <alignment vertical="center"/>
    </xf>
    <xf numFmtId="178" fontId="40" fillId="0" borderId="33" xfId="0" applyNumberFormat="1" applyFont="1" applyBorder="1">
      <alignment vertical="center"/>
    </xf>
    <xf numFmtId="178" fontId="40" fillId="0" borderId="18" xfId="0" applyNumberFormat="1" applyFont="1" applyBorder="1">
      <alignment vertical="center"/>
    </xf>
    <xf numFmtId="178" fontId="40" fillId="0" borderId="33" xfId="0" applyNumberFormat="1" applyFont="1" applyBorder="1" applyAlignment="1">
      <alignment horizontal="right" vertical="center"/>
    </xf>
    <xf numFmtId="178" fontId="40" fillId="0" borderId="47" xfId="0" applyNumberFormat="1" applyFont="1" applyBorder="1" applyAlignment="1">
      <alignment vertical="center"/>
    </xf>
    <xf numFmtId="178" fontId="40" fillId="0" borderId="39" xfId="0" applyNumberFormat="1" applyFont="1" applyBorder="1" applyAlignment="1">
      <alignment vertical="center"/>
    </xf>
    <xf numFmtId="178" fontId="40" fillId="0" borderId="16" xfId="0" applyNumberFormat="1" applyFont="1" applyBorder="1">
      <alignment vertical="center"/>
    </xf>
    <xf numFmtId="0" fontId="25" fillId="0" borderId="0" xfId="7" applyFont="1" applyBorder="1" applyAlignment="1">
      <alignment horizontal="center" vertical="center" wrapText="1"/>
    </xf>
    <xf numFmtId="38" fontId="26" fillId="0" borderId="0" xfId="8" applyFont="1" applyFill="1" applyBorder="1" applyAlignment="1">
      <alignment horizontal="center" vertical="center"/>
    </xf>
    <xf numFmtId="179" fontId="16" fillId="0" borderId="0" xfId="0" applyNumberFormat="1" applyFont="1" applyFill="1" applyBorder="1" applyAlignment="1" applyProtection="1">
      <alignment vertical="center"/>
    </xf>
    <xf numFmtId="179" fontId="16" fillId="0" borderId="0" xfId="0" applyNumberFormat="1" applyFont="1" applyFill="1">
      <alignment vertical="center"/>
    </xf>
    <xf numFmtId="179" fontId="15" fillId="0" borderId="0" xfId="0" applyNumberFormat="1" applyFont="1" applyFill="1" applyAlignment="1">
      <alignment horizontal="center" vertical="center"/>
    </xf>
    <xf numFmtId="0" fontId="8" fillId="0" borderId="3" xfId="0" applyFont="1" applyFill="1" applyBorder="1" applyProtection="1">
      <alignment vertical="center"/>
    </xf>
    <xf numFmtId="0" fontId="15" fillId="4" borderId="75" xfId="0" applyFont="1" applyFill="1" applyBorder="1" applyAlignment="1" applyProtection="1">
      <alignment horizontal="center" vertical="center"/>
      <protection locked="0"/>
    </xf>
    <xf numFmtId="0" fontId="15" fillId="4" borderId="76" xfId="0" applyFont="1" applyFill="1" applyBorder="1" applyAlignment="1" applyProtection="1">
      <alignment horizontal="center" vertical="center"/>
      <protection locked="0"/>
    </xf>
    <xf numFmtId="179" fontId="17" fillId="0" borderId="0" xfId="0" applyNumberFormat="1" applyFont="1" applyFill="1">
      <alignment vertical="center"/>
    </xf>
    <xf numFmtId="179" fontId="12" fillId="0" borderId="0" xfId="0" applyNumberFormat="1" applyFont="1" applyFill="1" applyAlignment="1">
      <alignment horizontal="center" vertical="center" shrinkToFit="1"/>
    </xf>
    <xf numFmtId="179" fontId="13" fillId="0" borderId="0" xfId="0" applyNumberFormat="1" applyFont="1" applyFill="1">
      <alignment vertical="center"/>
    </xf>
    <xf numFmtId="179" fontId="31" fillId="0" borderId="0" xfId="0" applyNumberFormat="1" applyFont="1" applyFill="1">
      <alignment vertical="center"/>
    </xf>
    <xf numFmtId="0" fontId="17" fillId="0" borderId="55" xfId="0" applyFont="1" applyFill="1" applyBorder="1" applyAlignment="1">
      <alignment horizontal="center" vertical="center"/>
    </xf>
    <xf numFmtId="0" fontId="17" fillId="0" borderId="0" xfId="0" applyFont="1" applyFill="1" applyBorder="1" applyAlignment="1">
      <alignment horizontal="center" vertical="center"/>
    </xf>
    <xf numFmtId="0" fontId="42" fillId="0" borderId="55" xfId="0" applyFont="1" applyFill="1" applyBorder="1" applyAlignment="1">
      <alignment horizontal="center" vertical="center"/>
    </xf>
    <xf numFmtId="179" fontId="9" fillId="0" borderId="0" xfId="0" applyNumberFormat="1" applyFont="1" applyFill="1" applyAlignment="1">
      <alignment vertical="center"/>
    </xf>
    <xf numFmtId="179" fontId="13" fillId="0" borderId="0" xfId="0" applyNumberFormat="1" applyFont="1" applyFill="1" applyAlignment="1">
      <alignment vertical="center"/>
    </xf>
    <xf numFmtId="179" fontId="16" fillId="0" borderId="0" xfId="0" applyNumberFormat="1" applyFont="1" applyFill="1" applyBorder="1">
      <alignment vertical="center"/>
    </xf>
    <xf numFmtId="0" fontId="33" fillId="0" borderId="0" xfId="0" applyFont="1" applyAlignment="1">
      <alignment horizontal="right" vertical="center"/>
    </xf>
    <xf numFmtId="177" fontId="41" fillId="0" borderId="1" xfId="4" applyNumberFormat="1" applyFont="1" applyBorder="1" applyAlignment="1" applyProtection="1">
      <alignment horizontal="right" vertical="center" shrinkToFit="1"/>
    </xf>
    <xf numFmtId="182" fontId="41" fillId="0" borderId="8" xfId="0" applyNumberFormat="1" applyFont="1" applyBorder="1">
      <alignment vertical="center"/>
    </xf>
    <xf numFmtId="0" fontId="7" fillId="3" borderId="81" xfId="0" applyFont="1" applyFill="1" applyBorder="1" applyAlignment="1">
      <alignment horizontal="center" vertical="center" wrapText="1"/>
    </xf>
    <xf numFmtId="177" fontId="8" fillId="0" borderId="82" xfId="4" applyNumberFormat="1" applyFont="1" applyFill="1" applyBorder="1" applyAlignment="1" applyProtection="1">
      <alignment horizontal="center" vertical="center" shrinkToFit="1"/>
    </xf>
    <xf numFmtId="182" fontId="8" fillId="0" borderId="21" xfId="0" applyNumberFormat="1" applyFont="1" applyBorder="1">
      <alignment vertical="center"/>
    </xf>
    <xf numFmtId="0" fontId="45" fillId="0" borderId="0" xfId="0" applyFont="1" applyAlignment="1">
      <alignment horizontal="right" vertical="top"/>
    </xf>
    <xf numFmtId="0" fontId="46" fillId="0" borderId="0" xfId="0" applyFont="1">
      <alignment vertical="center"/>
    </xf>
    <xf numFmtId="178" fontId="40" fillId="0" borderId="14" xfId="4" applyNumberFormat="1" applyFont="1" applyFill="1" applyBorder="1" applyAlignment="1" applyProtection="1">
      <alignment horizontal="center" vertical="center"/>
    </xf>
    <xf numFmtId="0" fontId="9" fillId="0" borderId="33" xfId="0" applyFont="1" applyBorder="1" applyAlignment="1">
      <alignment horizontal="center" vertical="center"/>
    </xf>
    <xf numFmtId="178" fontId="40" fillId="0" borderId="33" xfId="0" applyNumberFormat="1" applyFont="1" applyBorder="1">
      <alignment vertical="center"/>
    </xf>
    <xf numFmtId="178" fontId="40" fillId="0" borderId="44" xfId="4" applyNumberFormat="1" applyFont="1" applyFill="1" applyBorder="1" applyAlignment="1" applyProtection="1">
      <alignment horizontal="center" vertical="center"/>
    </xf>
    <xf numFmtId="178" fontId="40" fillId="0" borderId="33" xfId="4" applyNumberFormat="1" applyFont="1" applyFill="1" applyBorder="1" applyAlignment="1" applyProtection="1">
      <alignment horizontal="center" vertical="center"/>
    </xf>
    <xf numFmtId="178" fontId="10" fillId="0" borderId="14" xfId="0" applyNumberFormat="1" applyFont="1" applyBorder="1" applyAlignment="1">
      <alignment horizontal="center" vertical="center"/>
    </xf>
    <xf numFmtId="178" fontId="40" fillId="0" borderId="39" xfId="4" applyNumberFormat="1" applyFont="1" applyFill="1" applyBorder="1" applyAlignment="1" applyProtection="1">
      <alignment horizontal="center" vertical="center"/>
    </xf>
    <xf numFmtId="178" fontId="10" fillId="0" borderId="14" xfId="0" applyNumberFormat="1" applyFont="1" applyBorder="1">
      <alignment vertical="center"/>
    </xf>
    <xf numFmtId="178" fontId="40" fillId="0" borderId="14" xfId="0" applyNumberFormat="1" applyFont="1" applyBorder="1">
      <alignment vertical="center"/>
    </xf>
    <xf numFmtId="178" fontId="40" fillId="0" borderId="31" xfId="4" applyNumberFormat="1" applyFont="1" applyFill="1" applyBorder="1" applyAlignment="1" applyProtection="1">
      <alignment horizontal="center" vertical="center"/>
    </xf>
    <xf numFmtId="178" fontId="40" fillId="0" borderId="39" xfId="0" applyNumberFormat="1" applyFont="1" applyBorder="1">
      <alignment vertical="center"/>
    </xf>
    <xf numFmtId="179" fontId="9" fillId="0" borderId="0" xfId="0" applyNumberFormat="1" applyFont="1">
      <alignment vertical="center"/>
    </xf>
    <xf numFmtId="179" fontId="13" fillId="0" borderId="0" xfId="0" applyNumberFormat="1" applyFont="1">
      <alignment vertical="center"/>
    </xf>
    <xf numFmtId="0" fontId="17" fillId="0" borderId="14" xfId="0" applyFont="1" applyBorder="1" applyAlignment="1">
      <alignment horizontal="left" vertical="center"/>
    </xf>
    <xf numFmtId="178" fontId="40" fillId="0" borderId="18" xfId="0" applyNumberFormat="1" applyFont="1" applyBorder="1">
      <alignment vertical="center"/>
    </xf>
    <xf numFmtId="0" fontId="22" fillId="0" borderId="0" xfId="0" applyFont="1" applyFill="1" applyBorder="1" applyAlignment="1" applyProtection="1">
      <alignment vertical="center"/>
    </xf>
    <xf numFmtId="178" fontId="40" fillId="0" borderId="0" xfId="0" applyNumberFormat="1" applyFont="1" applyBorder="1">
      <alignment vertical="center"/>
    </xf>
    <xf numFmtId="179" fontId="17" fillId="0" borderId="0" xfId="0" applyNumberFormat="1" applyFont="1" applyFill="1" applyBorder="1">
      <alignment vertical="center"/>
    </xf>
    <xf numFmtId="179" fontId="9" fillId="0" borderId="0" xfId="0" applyNumberFormat="1" applyFont="1" applyBorder="1">
      <alignment vertical="center"/>
    </xf>
    <xf numFmtId="179" fontId="10" fillId="0" borderId="0" xfId="0" applyNumberFormat="1" applyFont="1" applyBorder="1">
      <alignment vertical="center"/>
    </xf>
    <xf numFmtId="0" fontId="9" fillId="0" borderId="0" xfId="0" applyFont="1" applyBorder="1" applyAlignment="1">
      <alignment horizontal="center" vertical="top" textRotation="255"/>
    </xf>
    <xf numFmtId="178" fontId="40" fillId="0" borderId="0" xfId="4" applyNumberFormat="1" applyFont="1" applyFill="1" applyBorder="1" applyAlignment="1" applyProtection="1">
      <alignment horizontal="center" vertical="center"/>
    </xf>
    <xf numFmtId="176" fontId="14" fillId="0" borderId="41" xfId="0" applyNumberFormat="1" applyFont="1" applyBorder="1">
      <alignment vertical="center"/>
    </xf>
    <xf numFmtId="178" fontId="40" fillId="0" borderId="33" xfId="4" applyNumberFormat="1" applyFont="1" applyFill="1" applyBorder="1" applyAlignment="1" applyProtection="1">
      <alignment vertical="center"/>
    </xf>
    <xf numFmtId="178" fontId="40" fillId="0" borderId="39" xfId="4" applyNumberFormat="1" applyFont="1" applyFill="1" applyBorder="1" applyAlignment="1" applyProtection="1">
      <alignment vertical="center"/>
    </xf>
    <xf numFmtId="178" fontId="10" fillId="0" borderId="18" xfId="4" applyNumberFormat="1" applyFont="1" applyFill="1" applyBorder="1" applyAlignment="1" applyProtection="1">
      <alignment vertical="center"/>
    </xf>
    <xf numFmtId="178" fontId="10" fillId="0" borderId="14" xfId="4" applyNumberFormat="1" applyFont="1" applyFill="1" applyBorder="1" applyAlignment="1" applyProtection="1">
      <alignment vertical="center"/>
    </xf>
    <xf numFmtId="178" fontId="10" fillId="0" borderId="31" xfId="4" applyNumberFormat="1" applyFont="1" applyFill="1" applyBorder="1" applyAlignment="1" applyProtection="1">
      <alignment vertical="center"/>
    </xf>
    <xf numFmtId="178" fontId="10" fillId="0" borderId="33" xfId="4" applyNumberFormat="1" applyFont="1" applyFill="1" applyBorder="1" applyAlignment="1" applyProtection="1">
      <alignment vertical="center"/>
    </xf>
    <xf numFmtId="178" fontId="10" fillId="0" borderId="16" xfId="4" applyNumberFormat="1" applyFont="1" applyFill="1" applyBorder="1" applyAlignment="1" applyProtection="1">
      <alignment vertical="center"/>
    </xf>
    <xf numFmtId="178" fontId="9" fillId="0" borderId="33" xfId="4" applyNumberFormat="1" applyFont="1" applyFill="1" applyBorder="1" applyAlignment="1" applyProtection="1">
      <alignment vertical="center"/>
    </xf>
    <xf numFmtId="38" fontId="39" fillId="0" borderId="47" xfId="4" applyFont="1" applyFill="1" applyBorder="1" applyAlignment="1" applyProtection="1">
      <alignment horizontal="right" vertical="center"/>
    </xf>
    <xf numFmtId="38" fontId="39" fillId="0" borderId="39" xfId="4" applyFont="1" applyFill="1" applyBorder="1" applyAlignment="1" applyProtection="1">
      <alignment horizontal="right" vertical="center"/>
    </xf>
    <xf numFmtId="178" fontId="40" fillId="0" borderId="13" xfId="4" applyNumberFormat="1" applyFont="1" applyFill="1" applyBorder="1" applyAlignment="1" applyProtection="1">
      <alignment horizontal="right" vertical="center"/>
    </xf>
    <xf numFmtId="178" fontId="40" fillId="0" borderId="14" xfId="4" applyNumberFormat="1" applyFont="1" applyFill="1" applyBorder="1" applyAlignment="1" applyProtection="1">
      <alignment horizontal="right" vertical="center"/>
    </xf>
    <xf numFmtId="0" fontId="9" fillId="0" borderId="42" xfId="0" applyFont="1" applyBorder="1">
      <alignment vertical="center"/>
    </xf>
    <xf numFmtId="178" fontId="40" fillId="0" borderId="14" xfId="0" applyNumberFormat="1" applyFont="1" applyBorder="1">
      <alignment vertical="center"/>
    </xf>
    <xf numFmtId="179" fontId="9" fillId="0" borderId="0" xfId="0" applyNumberFormat="1" applyFont="1">
      <alignment vertical="center"/>
    </xf>
    <xf numFmtId="0" fontId="44" fillId="0" borderId="0" xfId="0" applyFont="1" applyProtection="1">
      <alignment vertical="center"/>
    </xf>
    <xf numFmtId="0" fontId="8" fillId="0" borderId="0" xfId="0" applyFont="1" applyProtection="1">
      <alignment vertical="center"/>
    </xf>
    <xf numFmtId="0" fontId="45" fillId="0" borderId="0" xfId="0" applyFont="1" applyAlignment="1" applyProtection="1">
      <alignment horizontal="right" vertical="top"/>
    </xf>
    <xf numFmtId="179" fontId="37" fillId="0" borderId="0" xfId="0" applyNumberFormat="1" applyFont="1" applyProtection="1">
      <alignment vertical="center"/>
    </xf>
    <xf numFmtId="0" fontId="37" fillId="0" borderId="0" xfId="0" applyFont="1" applyProtection="1">
      <alignment vertical="center"/>
    </xf>
    <xf numFmtId="0" fontId="33" fillId="0" borderId="0" xfId="0" applyFont="1" applyProtection="1">
      <alignment vertical="center"/>
    </xf>
    <xf numFmtId="0" fontId="11" fillId="0" borderId="0" xfId="0" applyFont="1" applyAlignment="1" applyProtection="1">
      <alignment horizontal="left" vertical="center"/>
    </xf>
    <xf numFmtId="0" fontId="8" fillId="0" borderId="0" xfId="0" applyFont="1" applyAlignment="1" applyProtection="1">
      <alignment horizontal="right" vertical="center"/>
    </xf>
    <xf numFmtId="0" fontId="8" fillId="3" borderId="20"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xf>
    <xf numFmtId="0" fontId="7" fillId="3" borderId="20" xfId="0" applyFont="1" applyFill="1" applyBorder="1" applyAlignment="1" applyProtection="1">
      <alignment horizontal="center" vertical="center" wrapText="1"/>
    </xf>
    <xf numFmtId="0" fontId="38" fillId="3" borderId="20" xfId="0" applyFont="1" applyFill="1" applyBorder="1" applyAlignment="1" applyProtection="1">
      <alignment horizontal="left" vertical="center" wrapText="1"/>
    </xf>
    <xf numFmtId="0" fontId="7" fillId="3" borderId="81" xfId="0" applyFont="1" applyFill="1" applyBorder="1" applyAlignment="1" applyProtection="1">
      <alignment horizontal="center" vertical="center" wrapText="1"/>
    </xf>
    <xf numFmtId="179" fontId="37" fillId="0" borderId="0" xfId="0" applyNumberFormat="1" applyFont="1" applyAlignment="1" applyProtection="1">
      <alignment horizontal="center" vertical="center"/>
    </xf>
    <xf numFmtId="180" fontId="8" fillId="2" borderId="1" xfId="0" applyNumberFormat="1" applyFont="1" applyFill="1" applyBorder="1" applyAlignment="1" applyProtection="1">
      <alignment horizontal="right" vertical="center" wrapText="1" shrinkToFit="1"/>
    </xf>
    <xf numFmtId="0" fontId="34" fillId="0" borderId="0" xfId="0" applyFont="1" applyProtection="1">
      <alignment vertical="center"/>
    </xf>
    <xf numFmtId="0" fontId="33" fillId="0" borderId="0" xfId="0" applyFont="1" applyAlignment="1" applyProtection="1">
      <alignment horizontal="left" vertical="center"/>
    </xf>
    <xf numFmtId="0" fontId="17" fillId="0" borderId="0" xfId="0" applyFont="1" applyProtection="1">
      <alignment vertical="center"/>
    </xf>
    <xf numFmtId="0" fontId="9" fillId="0" borderId="0" xfId="0" applyFont="1" applyProtection="1">
      <alignment vertical="center"/>
    </xf>
    <xf numFmtId="0" fontId="17" fillId="0" borderId="0" xfId="0" applyFont="1" applyAlignment="1" applyProtection="1">
      <alignment horizontal="left" vertical="center"/>
    </xf>
    <xf numFmtId="0" fontId="8" fillId="0" borderId="12" xfId="0" applyFont="1" applyBorder="1" applyProtection="1">
      <alignment vertical="center"/>
    </xf>
    <xf numFmtId="182" fontId="8" fillId="0" borderId="12" xfId="0" applyNumberFormat="1" applyFont="1" applyBorder="1" applyAlignment="1" applyProtection="1">
      <alignment horizontal="right" vertical="center"/>
    </xf>
    <xf numFmtId="182" fontId="41" fillId="0" borderId="8" xfId="0" applyNumberFormat="1" applyFont="1" applyBorder="1" applyProtection="1">
      <alignment vertical="center"/>
    </xf>
    <xf numFmtId="182" fontId="8" fillId="0" borderId="21" xfId="0" applyNumberFormat="1" applyFont="1" applyBorder="1" applyAlignment="1" applyProtection="1">
      <alignment horizontal="right" vertical="center"/>
    </xf>
    <xf numFmtId="179" fontId="37" fillId="0" borderId="0" xfId="0" applyNumberFormat="1" applyFont="1" applyAlignment="1" applyProtection="1">
      <alignment horizontal="left" vertical="center"/>
    </xf>
    <xf numFmtId="182" fontId="8" fillId="0" borderId="0" xfId="0" applyNumberFormat="1" applyFont="1" applyBorder="1" applyProtection="1">
      <alignment vertical="center"/>
    </xf>
    <xf numFmtId="0" fontId="8" fillId="0" borderId="0" xfId="0" applyFont="1" applyProtection="1">
      <alignment vertical="center"/>
      <protection locked="0"/>
    </xf>
    <xf numFmtId="177" fontId="8" fillId="0" borderId="20" xfId="0" applyNumberFormat="1"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right" vertical="center"/>
      <protection locked="0"/>
    </xf>
    <xf numFmtId="0" fontId="9" fillId="0" borderId="10" xfId="0" applyFont="1" applyBorder="1" applyProtection="1">
      <alignment vertical="center"/>
      <protection locked="0"/>
    </xf>
    <xf numFmtId="0" fontId="9" fillId="0" borderId="74" xfId="0" applyFont="1" applyBorder="1" applyProtection="1">
      <alignment vertical="center"/>
      <protection locked="0"/>
    </xf>
    <xf numFmtId="0" fontId="9" fillId="0" borderId="1" xfId="0" applyFont="1" applyBorder="1" applyAlignment="1" applyProtection="1">
      <alignment vertical="center"/>
      <protection locked="0"/>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0" xfId="0" applyFont="1" applyAlignment="1" applyProtection="1">
      <alignment horizontal="center" vertical="center" textRotation="255"/>
      <protection locked="0"/>
    </xf>
    <xf numFmtId="0" fontId="36" fillId="0" borderId="0" xfId="0" applyFont="1" applyAlignment="1" applyProtection="1">
      <alignment horizontal="left" vertical="top"/>
      <protection locked="0"/>
    </xf>
    <xf numFmtId="0" fontId="16" fillId="2" borderId="0" xfId="0" applyFont="1" applyFill="1" applyBorder="1" applyAlignment="1" applyProtection="1">
      <alignment horizontal="center" vertical="center"/>
      <protection locked="0"/>
    </xf>
    <xf numFmtId="179" fontId="12" fillId="0" borderId="0" xfId="0" applyNumberFormat="1" applyFont="1" applyAlignment="1">
      <alignment horizontal="center" vertical="center"/>
    </xf>
    <xf numFmtId="0" fontId="10" fillId="0" borderId="33" xfId="0" applyFont="1" applyBorder="1" applyAlignment="1">
      <alignment horizontal="center" vertical="center" wrapText="1"/>
    </xf>
    <xf numFmtId="0" fontId="10" fillId="0" borderId="36" xfId="0" applyFont="1" applyBorder="1" applyAlignment="1">
      <alignment horizontal="center" vertical="center" wrapText="1"/>
    </xf>
    <xf numFmtId="0" fontId="12" fillId="0" borderId="35"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34" xfId="0" applyFont="1" applyBorder="1" applyAlignment="1">
      <alignment horizontal="center" vertical="center" shrinkToFit="1"/>
    </xf>
    <xf numFmtId="179" fontId="9" fillId="0" borderId="0" xfId="0" applyNumberFormat="1" applyFont="1">
      <alignment vertical="center"/>
    </xf>
    <xf numFmtId="178" fontId="10" fillId="0" borderId="14" xfId="0" applyNumberFormat="1" applyFont="1" applyBorder="1" applyAlignment="1">
      <alignment horizontal="center" vertical="center"/>
    </xf>
    <xf numFmtId="178" fontId="10" fillId="0" borderId="15" xfId="0" applyNumberFormat="1" applyFont="1" applyBorder="1" applyAlignment="1">
      <alignment horizontal="center" vertical="center"/>
    </xf>
    <xf numFmtId="178" fontId="40" fillId="0" borderId="13" xfId="0" applyNumberFormat="1" applyFont="1" applyBorder="1" applyAlignment="1">
      <alignment horizontal="right" vertical="center"/>
    </xf>
    <xf numFmtId="178" fontId="40" fillId="0" borderId="14" xfId="0" applyNumberFormat="1" applyFont="1" applyBorder="1" applyAlignment="1">
      <alignment horizontal="right" vertical="center"/>
    </xf>
    <xf numFmtId="0" fontId="39" fillId="0" borderId="47" xfId="0" applyFont="1" applyBorder="1" applyAlignment="1">
      <alignment horizontal="right" vertical="center"/>
    </xf>
    <xf numFmtId="0" fontId="39" fillId="0" borderId="39" xfId="0" applyFont="1" applyBorder="1" applyAlignment="1">
      <alignment horizontal="right"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179" fontId="13" fillId="0" borderId="0" xfId="0" applyNumberFormat="1" applyFont="1">
      <alignment vertical="center"/>
    </xf>
    <xf numFmtId="178" fontId="40" fillId="0" borderId="13" xfId="4" applyNumberFormat="1" applyFont="1" applyFill="1" applyBorder="1" applyAlignment="1" applyProtection="1">
      <alignment horizontal="right" vertical="center"/>
    </xf>
    <xf numFmtId="178" fontId="40" fillId="0" borderId="14" xfId="4" applyNumberFormat="1" applyFont="1" applyFill="1" applyBorder="1" applyAlignment="1" applyProtection="1">
      <alignment horizontal="right" vertical="center"/>
    </xf>
    <xf numFmtId="0" fontId="43"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49" fontId="9" fillId="4" borderId="10" xfId="0" applyNumberFormat="1" applyFont="1" applyFill="1" applyBorder="1" applyAlignment="1" applyProtection="1">
      <alignment horizontal="center" vertical="center"/>
      <protection locked="0"/>
    </xf>
    <xf numFmtId="0" fontId="9" fillId="0" borderId="4" xfId="0" applyFont="1" applyBorder="1" applyAlignment="1" applyProtection="1">
      <alignment horizontal="center" vertical="center" textRotation="255"/>
      <protection locked="0"/>
    </xf>
    <xf numFmtId="0" fontId="9" fillId="0" borderId="70" xfId="0" applyFont="1" applyBorder="1" applyAlignment="1" applyProtection="1">
      <alignment horizontal="center" vertical="center" textRotation="255"/>
      <protection locked="0"/>
    </xf>
    <xf numFmtId="0" fontId="9" fillId="0" borderId="8" xfId="0" applyFont="1" applyBorder="1" applyAlignment="1" applyProtection="1">
      <alignment horizontal="center" vertical="center" textRotation="255"/>
      <protection locked="0"/>
    </xf>
    <xf numFmtId="0" fontId="9" fillId="4" borderId="0" xfId="0" applyFont="1" applyFill="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shrinkToFit="1"/>
      <protection locked="0"/>
    </xf>
    <xf numFmtId="0" fontId="9" fillId="4" borderId="3" xfId="0" applyFont="1" applyFill="1" applyBorder="1" applyAlignment="1" applyProtection="1">
      <alignment horizontal="center" vertical="center" wrapText="1" shrinkToFit="1"/>
      <protection locked="0"/>
    </xf>
    <xf numFmtId="0" fontId="47" fillId="0" borderId="0" xfId="0" applyFont="1" applyAlignment="1" applyProtection="1">
      <alignment horizontal="left" vertical="center"/>
      <protection locked="0"/>
    </xf>
    <xf numFmtId="0" fontId="9" fillId="0" borderId="5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54" xfId="0" applyFont="1" applyBorder="1" applyAlignment="1">
      <alignment horizontal="center" vertical="center" textRotation="255"/>
    </xf>
    <xf numFmtId="0" fontId="9" fillId="0" borderId="55" xfId="0" applyFont="1" applyBorder="1" applyAlignment="1">
      <alignment horizontal="center" vertical="center" textRotation="255"/>
    </xf>
    <xf numFmtId="0" fontId="9" fillId="0" borderId="37" xfId="0" applyFont="1" applyBorder="1" applyAlignment="1">
      <alignment horizontal="center" vertical="center" textRotation="255"/>
    </xf>
    <xf numFmtId="49" fontId="9" fillId="4" borderId="7" xfId="0" applyNumberFormat="1" applyFont="1" applyFill="1" applyBorder="1" applyAlignment="1" applyProtection="1">
      <alignment horizontal="center" vertical="center" shrinkToFit="1"/>
      <protection locked="0"/>
    </xf>
    <xf numFmtId="49" fontId="9" fillId="4" borderId="9" xfId="0" applyNumberFormat="1" applyFont="1" applyFill="1" applyBorder="1" applyAlignment="1" applyProtection="1">
      <alignment horizontal="center" vertical="center" shrinkToFit="1"/>
      <protection locked="0"/>
    </xf>
    <xf numFmtId="178" fontId="40" fillId="0" borderId="17" xfId="0" applyNumberFormat="1" applyFont="1" applyBorder="1">
      <alignment vertical="center"/>
    </xf>
    <xf numFmtId="178" fontId="40" fillId="0" borderId="18" xfId="0" applyNumberFormat="1" applyFont="1" applyBorder="1">
      <alignment vertical="center"/>
    </xf>
    <xf numFmtId="178" fontId="10" fillId="0" borderId="18" xfId="0" applyNumberFormat="1" applyFont="1" applyBorder="1" applyAlignment="1">
      <alignment horizontal="center" vertical="center"/>
    </xf>
    <xf numFmtId="178" fontId="10" fillId="0" borderId="19" xfId="0" applyNumberFormat="1" applyFont="1" applyBorder="1" applyAlignment="1">
      <alignment horizontal="center" vertical="center"/>
    </xf>
    <xf numFmtId="178" fontId="40" fillId="0" borderId="13" xfId="0" applyNumberFormat="1" applyFont="1" applyBorder="1">
      <alignment vertical="center"/>
    </xf>
    <xf numFmtId="178" fontId="40" fillId="0" borderId="14" xfId="0" applyNumberFormat="1" applyFont="1" applyBorder="1">
      <alignment vertical="center"/>
    </xf>
    <xf numFmtId="178" fontId="10" fillId="0" borderId="39" xfId="0" applyNumberFormat="1" applyFont="1" applyBorder="1" applyAlignment="1">
      <alignment horizontal="center" vertical="center"/>
    </xf>
    <xf numFmtId="178" fontId="10" fillId="0" borderId="13" xfId="4" applyNumberFormat="1" applyFont="1" applyFill="1" applyBorder="1" applyAlignment="1" applyProtection="1">
      <alignment horizontal="right" vertical="center"/>
    </xf>
    <xf numFmtId="178" fontId="10" fillId="0" borderId="14" xfId="4" applyNumberFormat="1" applyFont="1" applyFill="1" applyBorder="1" applyAlignment="1" applyProtection="1">
      <alignment horizontal="right" vertical="center"/>
    </xf>
    <xf numFmtId="178" fontId="40" fillId="0" borderId="35" xfId="0" applyNumberFormat="1" applyFont="1" applyBorder="1" applyAlignment="1">
      <alignment horizontal="right" vertical="center"/>
    </xf>
    <xf numFmtId="178" fontId="40" fillId="0" borderId="33" xfId="0" applyNumberFormat="1" applyFont="1" applyBorder="1" applyAlignment="1">
      <alignment horizontal="right" vertical="center"/>
    </xf>
    <xf numFmtId="178" fontId="40" fillId="0" borderId="35" xfId="0" applyNumberFormat="1" applyFont="1" applyBorder="1">
      <alignment vertical="center"/>
    </xf>
    <xf numFmtId="178" fontId="40" fillId="0" borderId="33" xfId="0" applyNumberFormat="1" applyFont="1" applyBorder="1">
      <alignment vertical="center"/>
    </xf>
    <xf numFmtId="178" fontId="10" fillId="0" borderId="43" xfId="4" applyNumberFormat="1" applyFont="1" applyFill="1" applyBorder="1" applyAlignment="1" applyProtection="1">
      <alignment horizontal="right" vertical="center"/>
    </xf>
    <xf numFmtId="178" fontId="10" fillId="0" borderId="44" xfId="4" applyNumberFormat="1" applyFont="1" applyFill="1" applyBorder="1" applyAlignment="1" applyProtection="1">
      <alignment horizontal="right" vertical="center"/>
    </xf>
    <xf numFmtId="178" fontId="10" fillId="0" borderId="33" xfId="0" applyNumberFormat="1" applyFont="1" applyBorder="1" applyAlignment="1">
      <alignment horizontal="center" vertical="center"/>
    </xf>
    <xf numFmtId="178" fontId="10" fillId="0" borderId="34" xfId="0" applyNumberFormat="1" applyFont="1" applyBorder="1" applyAlignment="1">
      <alignment horizontal="center" vertical="center"/>
    </xf>
    <xf numFmtId="0" fontId="17" fillId="0" borderId="23" xfId="0" applyFont="1" applyBorder="1" applyAlignment="1">
      <alignment horizontal="left" vertical="center"/>
    </xf>
    <xf numFmtId="0" fontId="0" fillId="0" borderId="14" xfId="0" applyBorder="1" applyAlignment="1">
      <alignment horizontal="left" vertical="center"/>
    </xf>
    <xf numFmtId="0" fontId="17" fillId="0" borderId="84" xfId="0" applyFont="1" applyBorder="1" applyAlignment="1">
      <alignment horizontal="left" vertical="center"/>
    </xf>
    <xf numFmtId="0" fontId="0" fillId="0" borderId="44" xfId="0" applyBorder="1" applyAlignment="1">
      <alignment horizontal="left" vertical="center"/>
    </xf>
    <xf numFmtId="178" fontId="10" fillId="0" borderId="16" xfId="0" applyNumberFormat="1" applyFont="1" applyBorder="1" applyAlignment="1">
      <alignment horizontal="center" vertical="center"/>
    </xf>
    <xf numFmtId="178" fontId="10" fillId="0" borderId="68" xfId="0" applyNumberFormat="1"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7" fillId="0" borderId="65" xfId="0" applyFont="1" applyBorder="1" applyAlignment="1">
      <alignment horizontal="left" vertical="center"/>
    </xf>
    <xf numFmtId="0" fontId="0" fillId="0" borderId="39" xfId="0" applyBorder="1" applyAlignment="1">
      <alignment horizontal="left" vertical="center"/>
    </xf>
    <xf numFmtId="178" fontId="40" fillId="0" borderId="43" xfId="4" applyNumberFormat="1" applyFont="1" applyFill="1" applyBorder="1" applyAlignment="1" applyProtection="1">
      <alignment horizontal="right" vertical="center"/>
    </xf>
    <xf numFmtId="178" fontId="40" fillId="0" borderId="44" xfId="4" applyNumberFormat="1" applyFont="1" applyFill="1" applyBorder="1" applyAlignment="1" applyProtection="1">
      <alignment horizontal="right" vertical="center"/>
    </xf>
    <xf numFmtId="178" fontId="40" fillId="0" borderId="35" xfId="4" applyNumberFormat="1" applyFont="1" applyFill="1" applyBorder="1" applyAlignment="1" applyProtection="1">
      <alignment horizontal="right" vertical="center"/>
    </xf>
    <xf numFmtId="178" fontId="40" fillId="0" borderId="33" xfId="4" applyNumberFormat="1" applyFont="1" applyFill="1" applyBorder="1" applyAlignment="1" applyProtection="1">
      <alignment horizontal="right" vertical="center"/>
    </xf>
    <xf numFmtId="178" fontId="40" fillId="0" borderId="47" xfId="0" applyNumberFormat="1" applyFont="1" applyBorder="1" applyAlignment="1">
      <alignment horizontal="right" vertical="center"/>
    </xf>
    <xf numFmtId="178" fontId="40" fillId="0" borderId="39" xfId="0" applyNumberFormat="1" applyFont="1" applyBorder="1" applyAlignment="1">
      <alignment horizontal="right" vertical="center"/>
    </xf>
    <xf numFmtId="0" fontId="9" fillId="0" borderId="38" xfId="0" applyFont="1" applyBorder="1" applyAlignment="1">
      <alignment horizontal="center" vertical="center" textRotation="255"/>
    </xf>
    <xf numFmtId="0" fontId="9" fillId="0" borderId="42" xfId="0" applyFont="1" applyBorder="1" applyAlignment="1">
      <alignment horizontal="center" vertical="center" textRotation="255"/>
    </xf>
    <xf numFmtId="0" fontId="9" fillId="0" borderId="21" xfId="0" applyFont="1" applyBorder="1" applyAlignment="1">
      <alignment horizontal="center" vertical="center" textRotation="255"/>
    </xf>
    <xf numFmtId="178" fontId="40" fillId="0" borderId="47" xfId="4" applyNumberFormat="1" applyFont="1" applyFill="1" applyBorder="1" applyAlignment="1" applyProtection="1">
      <alignment horizontal="right" vertical="center"/>
    </xf>
    <xf numFmtId="178" fontId="40" fillId="0" borderId="39" xfId="4" applyNumberFormat="1" applyFont="1" applyFill="1" applyBorder="1" applyAlignment="1" applyProtection="1">
      <alignment horizontal="right" vertical="center"/>
    </xf>
    <xf numFmtId="0" fontId="15" fillId="6" borderId="1" xfId="0" applyFont="1" applyFill="1" applyBorder="1" applyAlignment="1" applyProtection="1">
      <alignment horizontal="center" vertical="center"/>
      <protection locked="0"/>
    </xf>
    <xf numFmtId="0" fontId="15" fillId="6" borderId="3" xfId="0" applyFont="1" applyFill="1" applyBorder="1" applyAlignment="1" applyProtection="1">
      <alignment horizontal="center" vertical="center"/>
      <protection locked="0"/>
    </xf>
    <xf numFmtId="0" fontId="22" fillId="0" borderId="1" xfId="0" applyFont="1" applyFill="1" applyBorder="1" applyAlignment="1" applyProtection="1">
      <alignment horizontal="left" vertical="center" wrapText="1"/>
    </xf>
    <xf numFmtId="0" fontId="22" fillId="0" borderId="2" xfId="0" applyFont="1" applyFill="1" applyBorder="1" applyAlignment="1" applyProtection="1">
      <alignment horizontal="left" vertical="center" wrapText="1"/>
    </xf>
    <xf numFmtId="0" fontId="22" fillId="0" borderId="3" xfId="0" applyFont="1" applyFill="1" applyBorder="1" applyAlignment="1" applyProtection="1">
      <alignment horizontal="left" vertical="center" wrapText="1"/>
    </xf>
    <xf numFmtId="178" fontId="10" fillId="0" borderId="44" xfId="0" applyNumberFormat="1" applyFont="1" applyBorder="1">
      <alignment vertical="center"/>
    </xf>
    <xf numFmtId="178" fontId="10" fillId="0" borderId="44" xfId="0" applyNumberFormat="1" applyFont="1" applyBorder="1" applyAlignment="1">
      <alignment horizontal="center" vertical="center"/>
    </xf>
    <xf numFmtId="0" fontId="15" fillId="2" borderId="4"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4" borderId="4" xfId="0" applyFont="1" applyFill="1" applyBorder="1" applyAlignment="1" applyProtection="1">
      <alignment horizontal="center" vertical="center" shrinkToFit="1"/>
      <protection locked="0"/>
    </xf>
    <xf numFmtId="0" fontId="15" fillId="4" borderId="70" xfId="0" applyFont="1" applyFill="1" applyBorder="1" applyAlignment="1" applyProtection="1">
      <alignment horizontal="center" vertical="center" shrinkToFit="1"/>
      <protection locked="0"/>
    </xf>
    <xf numFmtId="0" fontId="15" fillId="4" borderId="8" xfId="0" applyFont="1" applyFill="1" applyBorder="1" applyAlignment="1" applyProtection="1">
      <alignment horizontal="center" vertical="center" shrinkToFit="1"/>
      <protection locked="0"/>
    </xf>
    <xf numFmtId="0" fontId="15" fillId="4" borderId="52" xfId="0" applyFont="1" applyFill="1" applyBorder="1" applyAlignment="1" applyProtection="1">
      <alignment horizontal="center" vertical="center"/>
      <protection locked="0"/>
    </xf>
    <xf numFmtId="0" fontId="15" fillId="4" borderId="22" xfId="0" applyFont="1" applyFill="1" applyBorder="1" applyAlignment="1" applyProtection="1">
      <alignment horizontal="center" vertical="center"/>
      <protection locked="0"/>
    </xf>
    <xf numFmtId="0" fontId="15" fillId="4" borderId="77" xfId="0" applyFont="1" applyFill="1" applyBorder="1" applyAlignment="1" applyProtection="1">
      <alignment horizontal="center" vertical="center"/>
      <protection locked="0"/>
    </xf>
    <xf numFmtId="0" fontId="15" fillId="4" borderId="50" xfId="0" applyFont="1" applyFill="1" applyBorder="1" applyAlignment="1" applyProtection="1">
      <alignment horizontal="center" vertical="center"/>
      <protection locked="0"/>
    </xf>
    <xf numFmtId="0" fontId="15" fillId="4" borderId="72" xfId="0" applyFont="1" applyFill="1" applyBorder="1" applyAlignment="1" applyProtection="1">
      <alignment horizontal="center" vertical="center"/>
      <protection locked="0"/>
    </xf>
    <xf numFmtId="0" fontId="15" fillId="4" borderId="78"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9" fillId="0" borderId="38" xfId="0" applyFont="1" applyBorder="1" applyAlignment="1">
      <alignment horizontal="center" vertical="top" textRotation="255"/>
    </xf>
    <xf numFmtId="0" fontId="9" fillId="0" borderId="42" xfId="0" applyFont="1" applyBorder="1" applyAlignment="1">
      <alignment horizontal="center" vertical="top" textRotation="255"/>
    </xf>
    <xf numFmtId="0" fontId="9" fillId="0" borderId="21" xfId="0" applyFont="1" applyBorder="1" applyAlignment="1">
      <alignment horizontal="center" vertical="top" textRotation="255"/>
    </xf>
    <xf numFmtId="0" fontId="22" fillId="0" borderId="1" xfId="0" applyFont="1" applyFill="1" applyBorder="1" applyAlignment="1" applyProtection="1">
      <alignment horizontal="left" vertical="center"/>
    </xf>
    <xf numFmtId="0" fontId="22" fillId="0" borderId="2" xfId="0" applyFont="1" applyFill="1" applyBorder="1" applyAlignment="1" applyProtection="1">
      <alignment horizontal="left" vertical="center"/>
    </xf>
    <xf numFmtId="0" fontId="22" fillId="0" borderId="3" xfId="0" applyFont="1" applyFill="1" applyBorder="1" applyAlignment="1" applyProtection="1">
      <alignment horizontal="left" vertical="center"/>
    </xf>
    <xf numFmtId="0" fontId="9" fillId="0" borderId="45" xfId="0" applyFont="1" applyBorder="1" applyAlignment="1">
      <alignment horizontal="center" vertical="center" textRotation="255" shrinkToFit="1"/>
    </xf>
    <xf numFmtId="0" fontId="9" fillId="0" borderId="28" xfId="0" applyFont="1" applyBorder="1" applyAlignment="1">
      <alignment horizontal="center" vertical="center" textRotation="255" shrinkToFit="1"/>
    </xf>
    <xf numFmtId="0" fontId="9" fillId="0" borderId="46" xfId="0" applyFont="1" applyBorder="1" applyAlignment="1">
      <alignment horizontal="center" vertical="center" textRotation="255" shrinkToFit="1"/>
    </xf>
    <xf numFmtId="0" fontId="9" fillId="0" borderId="45" xfId="0" applyFont="1" applyBorder="1" applyAlignment="1">
      <alignment horizontal="center" vertical="center" textRotation="255"/>
    </xf>
    <xf numFmtId="0" fontId="9" fillId="0" borderId="28" xfId="0" applyFont="1" applyBorder="1" applyAlignment="1">
      <alignment horizontal="center" vertical="center" textRotation="255"/>
    </xf>
    <xf numFmtId="0" fontId="9" fillId="0" borderId="46" xfId="0" applyFont="1" applyBorder="1" applyAlignment="1">
      <alignment horizontal="center" vertical="center" textRotation="255"/>
    </xf>
    <xf numFmtId="178" fontId="10" fillId="0" borderId="14" xfId="0" applyNumberFormat="1" applyFont="1" applyBorder="1">
      <alignment vertical="center"/>
    </xf>
    <xf numFmtId="0" fontId="22" fillId="0" borderId="20" xfId="0" applyFont="1" applyFill="1" applyBorder="1" applyAlignment="1" applyProtection="1">
      <alignment horizontal="left" vertical="center" wrapText="1"/>
    </xf>
    <xf numFmtId="0" fontId="22" fillId="0" borderId="20" xfId="0" applyFont="1" applyFill="1" applyBorder="1" applyAlignment="1" applyProtection="1">
      <alignment horizontal="left" vertical="center"/>
    </xf>
    <xf numFmtId="0" fontId="9" fillId="0" borderId="85" xfId="0" applyFont="1" applyBorder="1" applyAlignment="1">
      <alignment horizontal="left" vertical="center"/>
    </xf>
    <xf numFmtId="0" fontId="0" fillId="0" borderId="15" xfId="0" applyBorder="1" applyAlignment="1">
      <alignment horizontal="left" vertical="center"/>
    </xf>
    <xf numFmtId="0" fontId="9" fillId="0" borderId="65" xfId="0" applyFont="1" applyBorder="1" applyAlignment="1">
      <alignment horizontal="left" vertical="center"/>
    </xf>
    <xf numFmtId="0" fontId="9" fillId="0" borderId="39" xfId="0" applyFont="1" applyBorder="1" applyAlignment="1">
      <alignment horizontal="left" vertical="center"/>
    </xf>
    <xf numFmtId="178" fontId="40" fillId="0" borderId="43" xfId="0" applyNumberFormat="1" applyFont="1" applyBorder="1" applyAlignment="1">
      <alignment horizontal="right" vertical="center"/>
    </xf>
    <xf numFmtId="178" fontId="40" fillId="0" borderId="44" xfId="0" applyNumberFormat="1" applyFont="1" applyBorder="1" applyAlignment="1">
      <alignment horizontal="right" vertical="center"/>
    </xf>
    <xf numFmtId="0" fontId="16" fillId="2" borderId="7" xfId="0" applyFont="1" applyFill="1" applyBorder="1" applyAlignment="1" applyProtection="1">
      <alignment horizontal="left" vertical="center" wrapText="1"/>
    </xf>
    <xf numFmtId="0" fontId="16" fillId="2" borderId="7" xfId="0" applyFont="1" applyFill="1" applyBorder="1" applyAlignment="1" applyProtection="1">
      <alignment horizontal="left" vertical="center"/>
    </xf>
    <xf numFmtId="178" fontId="40" fillId="0" borderId="47" xfId="0" applyNumberFormat="1" applyFont="1" applyBorder="1">
      <alignment vertical="center"/>
    </xf>
    <xf numFmtId="178" fontId="40" fillId="0" borderId="39" xfId="0" applyNumberFormat="1" applyFont="1" applyBorder="1">
      <alignment vertical="center"/>
    </xf>
    <xf numFmtId="178" fontId="10" fillId="0" borderId="43" xfId="4" applyNumberFormat="1" applyFont="1" applyFill="1" applyBorder="1" applyAlignment="1" applyProtection="1">
      <alignment vertical="center"/>
    </xf>
    <xf numFmtId="178" fontId="10" fillId="0" borderId="44" xfId="4" applyNumberFormat="1" applyFont="1" applyFill="1" applyBorder="1" applyAlignment="1" applyProtection="1">
      <alignment vertical="center"/>
    </xf>
    <xf numFmtId="178" fontId="10" fillId="0" borderId="35" xfId="4" applyNumberFormat="1" applyFont="1" applyFill="1" applyBorder="1" applyAlignment="1" applyProtection="1">
      <alignment vertical="center"/>
    </xf>
    <xf numFmtId="178" fontId="10" fillId="0" borderId="33" xfId="4" applyNumberFormat="1" applyFont="1" applyFill="1" applyBorder="1" applyAlignment="1" applyProtection="1">
      <alignment vertical="center"/>
    </xf>
    <xf numFmtId="178" fontId="9" fillId="0" borderId="35" xfId="4" applyNumberFormat="1" applyFont="1" applyFill="1" applyBorder="1" applyAlignment="1" applyProtection="1">
      <alignment vertical="center"/>
    </xf>
    <xf numFmtId="178" fontId="9" fillId="0" borderId="33" xfId="4" applyNumberFormat="1" applyFont="1" applyFill="1" applyBorder="1" applyAlignment="1" applyProtection="1">
      <alignment vertical="center"/>
    </xf>
    <xf numFmtId="178" fontId="10" fillId="0" borderId="35" xfId="4" applyNumberFormat="1" applyFont="1" applyFill="1" applyBorder="1" applyAlignment="1" applyProtection="1">
      <alignment horizontal="right" vertical="center"/>
    </xf>
    <xf numFmtId="178" fontId="10" fillId="0" borderId="33" xfId="4" applyNumberFormat="1" applyFont="1" applyFill="1" applyBorder="1" applyAlignment="1" applyProtection="1">
      <alignment horizontal="right" vertical="center"/>
    </xf>
    <xf numFmtId="178" fontId="10" fillId="0" borderId="47" xfId="4" applyNumberFormat="1" applyFont="1" applyFill="1" applyBorder="1" applyAlignment="1" applyProtection="1">
      <alignment horizontal="right" vertical="center"/>
    </xf>
    <xf numFmtId="178" fontId="10" fillId="0" borderId="39" xfId="4" applyNumberFormat="1" applyFont="1" applyFill="1" applyBorder="1" applyAlignment="1" applyProtection="1">
      <alignment horizontal="right" vertical="center"/>
    </xf>
    <xf numFmtId="178" fontId="10" fillId="0" borderId="47" xfId="4" applyNumberFormat="1" applyFont="1" applyFill="1" applyBorder="1" applyAlignment="1" applyProtection="1">
      <alignment vertical="center"/>
    </xf>
    <xf numFmtId="178" fontId="10" fillId="0" borderId="39" xfId="4" applyNumberFormat="1" applyFont="1" applyFill="1" applyBorder="1" applyAlignment="1" applyProtection="1">
      <alignment vertical="center"/>
    </xf>
    <xf numFmtId="178" fontId="18" fillId="0" borderId="44" xfId="0" applyNumberFormat="1" applyFont="1" applyBorder="1" applyAlignment="1">
      <alignment horizontal="center" vertical="center"/>
    </xf>
    <xf numFmtId="178" fontId="18" fillId="0" borderId="86" xfId="0" applyNumberFormat="1" applyFont="1" applyBorder="1" applyAlignment="1">
      <alignment horizontal="center" vertical="center"/>
    </xf>
    <xf numFmtId="0" fontId="9" fillId="4" borderId="2" xfId="0" applyFont="1" applyFill="1" applyBorder="1" applyAlignment="1" applyProtection="1">
      <alignment horizontal="left" vertical="center" wrapText="1" shrinkToFit="1"/>
      <protection locked="0"/>
    </xf>
    <xf numFmtId="0" fontId="9" fillId="4" borderId="3" xfId="0" applyFont="1" applyFill="1" applyBorder="1" applyAlignment="1" applyProtection="1">
      <alignment horizontal="left" vertical="center" wrapText="1" shrinkToFit="1"/>
      <protection locked="0"/>
    </xf>
    <xf numFmtId="0" fontId="9" fillId="4" borderId="2" xfId="0" applyFont="1" applyFill="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shrinkToFit="1"/>
      <protection locked="0"/>
    </xf>
    <xf numFmtId="0" fontId="15" fillId="4" borderId="4" xfId="0" applyFont="1" applyFill="1" applyBorder="1" applyAlignment="1" applyProtection="1">
      <alignment horizontal="center" vertical="center" wrapText="1"/>
      <protection locked="0"/>
    </xf>
    <xf numFmtId="0" fontId="15" fillId="4" borderId="5" xfId="0" applyFont="1" applyFill="1" applyBorder="1" applyAlignment="1" applyProtection="1">
      <alignment horizontal="center" vertical="center" wrapText="1"/>
      <protection locked="0"/>
    </xf>
    <xf numFmtId="0" fontId="15" fillId="4" borderId="6" xfId="0" applyFont="1" applyFill="1" applyBorder="1" applyAlignment="1" applyProtection="1">
      <alignment horizontal="center" vertical="center" wrapText="1"/>
      <protection locked="0"/>
    </xf>
    <xf numFmtId="0" fontId="15" fillId="4" borderId="70" xfId="0" applyFont="1" applyFill="1" applyBorder="1" applyAlignment="1" applyProtection="1">
      <alignment horizontal="center" vertical="center" wrapText="1"/>
      <protection locked="0"/>
    </xf>
    <xf numFmtId="0" fontId="15" fillId="4" borderId="0" xfId="0" applyFont="1" applyFill="1" applyBorder="1" applyAlignment="1" applyProtection="1">
      <alignment horizontal="center" vertical="center" wrapText="1"/>
      <protection locked="0"/>
    </xf>
    <xf numFmtId="0" fontId="15" fillId="4" borderId="71" xfId="0" applyFont="1" applyFill="1" applyBorder="1" applyAlignment="1" applyProtection="1">
      <alignment horizontal="center" vertical="center" wrapText="1"/>
      <protection locked="0"/>
    </xf>
    <xf numFmtId="0" fontId="15" fillId="4" borderId="8"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0" fontId="15" fillId="4" borderId="9" xfId="0" applyFont="1" applyFill="1" applyBorder="1" applyAlignment="1" applyProtection="1">
      <alignment horizontal="center" vertical="center" wrapText="1"/>
      <protection locked="0"/>
    </xf>
    <xf numFmtId="0" fontId="15" fillId="4" borderId="4"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protection locked="0"/>
    </xf>
    <xf numFmtId="0" fontId="15" fillId="4" borderId="6" xfId="0" applyFont="1" applyFill="1" applyBorder="1" applyAlignment="1" applyProtection="1">
      <alignment horizontal="center" vertical="center"/>
      <protection locked="0"/>
    </xf>
    <xf numFmtId="0" fontId="15" fillId="4" borderId="8" xfId="0" applyFont="1" applyFill="1" applyBorder="1" applyAlignment="1" applyProtection="1">
      <alignment horizontal="center" vertical="center"/>
      <protection locked="0"/>
    </xf>
    <xf numFmtId="0" fontId="15" fillId="4" borderId="7" xfId="0" applyFont="1" applyFill="1" applyBorder="1" applyAlignment="1" applyProtection="1">
      <alignment horizontal="center" vertical="center"/>
      <protection locked="0"/>
    </xf>
    <xf numFmtId="0" fontId="15" fillId="4" borderId="9" xfId="0" applyFont="1" applyFill="1" applyBorder="1" applyAlignment="1" applyProtection="1">
      <alignment horizontal="center" vertical="center"/>
      <protection locked="0"/>
    </xf>
    <xf numFmtId="0" fontId="15" fillId="4" borderId="83" xfId="0" applyFont="1" applyFill="1" applyBorder="1" applyAlignment="1" applyProtection="1">
      <alignment horizontal="center" vertical="center" shrinkToFit="1"/>
      <protection locked="0"/>
    </xf>
    <xf numFmtId="0" fontId="15" fillId="4" borderId="16" xfId="0" applyFont="1" applyFill="1" applyBorder="1" applyAlignment="1" applyProtection="1">
      <alignment horizontal="center" vertical="center" shrinkToFit="1"/>
      <protection locked="0"/>
    </xf>
    <xf numFmtId="0" fontId="15" fillId="4" borderId="68" xfId="0" applyFont="1" applyFill="1" applyBorder="1" applyAlignment="1" applyProtection="1">
      <alignment horizontal="center" vertical="center" shrinkToFit="1"/>
      <protection locked="0"/>
    </xf>
    <xf numFmtId="0" fontId="15" fillId="4" borderId="7" xfId="0" applyFont="1" applyFill="1" applyBorder="1" applyAlignment="1" applyProtection="1">
      <alignment horizontal="center" vertical="center" shrinkToFit="1"/>
      <protection locked="0"/>
    </xf>
    <xf numFmtId="0" fontId="15" fillId="4" borderId="9" xfId="0" applyFont="1" applyFill="1" applyBorder="1" applyAlignment="1" applyProtection="1">
      <alignment horizontal="center" vertical="center" shrinkToFit="1"/>
      <protection locked="0"/>
    </xf>
    <xf numFmtId="0" fontId="17" fillId="0" borderId="14" xfId="0" applyFont="1" applyBorder="1" applyAlignment="1">
      <alignment horizontal="left" vertical="center"/>
    </xf>
    <xf numFmtId="0" fontId="15" fillId="4" borderId="53" xfId="0" applyFont="1" applyFill="1" applyBorder="1" applyAlignment="1" applyProtection="1">
      <alignment horizontal="center" vertical="center"/>
      <protection locked="0"/>
    </xf>
    <xf numFmtId="0" fontId="15" fillId="4" borderId="73" xfId="0" applyFont="1" applyFill="1" applyBorder="1" applyAlignment="1" applyProtection="1">
      <alignment horizontal="center" vertical="center"/>
      <protection locked="0"/>
    </xf>
    <xf numFmtId="0" fontId="15" fillId="4" borderId="79" xfId="0" applyFont="1" applyFill="1" applyBorder="1" applyAlignment="1" applyProtection="1">
      <alignment horizontal="center" vertical="center"/>
      <protection locked="0"/>
    </xf>
    <xf numFmtId="0" fontId="15" fillId="4" borderId="51" xfId="0" applyFont="1" applyFill="1" applyBorder="1" applyAlignment="1" applyProtection="1">
      <alignment horizontal="center" vertical="center" shrinkToFit="1"/>
      <protection locked="0"/>
    </xf>
    <xf numFmtId="0" fontId="15" fillId="4" borderId="10" xfId="0" applyFont="1" applyFill="1" applyBorder="1" applyAlignment="1" applyProtection="1">
      <alignment horizontal="center" vertical="center" shrinkToFit="1"/>
      <protection locked="0"/>
    </xf>
    <xf numFmtId="0" fontId="15" fillId="4" borderId="74" xfId="0" applyFont="1" applyFill="1" applyBorder="1" applyAlignment="1" applyProtection="1">
      <alignment horizontal="center" vertical="center" shrinkToFit="1"/>
      <protection locked="0"/>
    </xf>
    <xf numFmtId="0" fontId="9" fillId="0" borderId="2" xfId="0" applyFont="1" applyBorder="1" applyAlignment="1" applyProtection="1">
      <alignment horizontal="distributed" vertical="center"/>
      <protection locked="0"/>
    </xf>
    <xf numFmtId="0" fontId="9" fillId="4" borderId="80" xfId="0" applyFont="1" applyFill="1" applyBorder="1" applyAlignment="1" applyProtection="1">
      <alignment horizontal="left" vertical="center"/>
      <protection locked="0"/>
    </xf>
    <xf numFmtId="0" fontId="9" fillId="4" borderId="10" xfId="0" applyFont="1" applyFill="1" applyBorder="1" applyAlignment="1" applyProtection="1">
      <alignment horizontal="left" vertical="center"/>
      <protection locked="0"/>
    </xf>
    <xf numFmtId="0" fontId="9" fillId="4" borderId="74" xfId="0" applyFont="1" applyFill="1" applyBorder="1" applyAlignment="1" applyProtection="1">
      <alignment horizontal="left" vertical="center"/>
      <protection locked="0"/>
    </xf>
    <xf numFmtId="0" fontId="9" fillId="4" borderId="63" xfId="0" applyFont="1" applyFill="1" applyBorder="1" applyAlignment="1" applyProtection="1">
      <alignment horizontal="left" vertical="center" shrinkToFit="1"/>
      <protection locked="0"/>
    </xf>
    <xf numFmtId="0" fontId="9" fillId="4" borderId="0" xfId="0" applyFont="1" applyFill="1" applyBorder="1" applyAlignment="1" applyProtection="1">
      <alignment horizontal="left" vertical="center" shrinkToFit="1"/>
      <protection locked="0"/>
    </xf>
    <xf numFmtId="0" fontId="9" fillId="4" borderId="71" xfId="0" applyFont="1" applyFill="1" applyBorder="1" applyAlignment="1" applyProtection="1">
      <alignment horizontal="left" vertical="center" shrinkToFit="1"/>
      <protection locked="0"/>
    </xf>
    <xf numFmtId="0" fontId="9" fillId="4" borderId="64" xfId="0" applyFont="1" applyFill="1" applyBorder="1" applyAlignment="1" applyProtection="1">
      <alignment vertical="center" shrinkToFit="1"/>
      <protection locked="0"/>
    </xf>
    <xf numFmtId="0" fontId="9" fillId="4" borderId="7" xfId="0" applyFont="1" applyFill="1" applyBorder="1" applyAlignment="1" applyProtection="1">
      <alignment vertical="center" shrinkToFit="1"/>
      <protection locked="0"/>
    </xf>
    <xf numFmtId="0" fontId="9" fillId="4" borderId="9" xfId="0" applyFont="1" applyFill="1" applyBorder="1" applyAlignment="1" applyProtection="1">
      <alignment vertical="center" shrinkToFit="1"/>
      <protection locked="0"/>
    </xf>
    <xf numFmtId="0" fontId="17" fillId="0" borderId="13" xfId="0" applyFont="1" applyBorder="1" applyAlignment="1">
      <alignment horizontal="left" vertical="center"/>
    </xf>
    <xf numFmtId="0" fontId="17" fillId="0" borderId="47" xfId="0" applyFont="1" applyBorder="1" applyAlignment="1">
      <alignment horizontal="left" vertical="center"/>
    </xf>
    <xf numFmtId="0" fontId="9" fillId="0" borderId="23" xfId="0" applyFont="1" applyBorder="1" applyAlignment="1">
      <alignment horizontal="left" vertical="center"/>
    </xf>
    <xf numFmtId="0" fontId="17" fillId="0" borderId="85" xfId="0" applyFont="1" applyBorder="1" applyAlignment="1">
      <alignment horizontal="left" vertical="center"/>
    </xf>
    <xf numFmtId="0" fontId="0" fillId="0" borderId="40" xfId="0" applyBorder="1" applyAlignment="1">
      <alignment horizontal="left" vertical="center"/>
    </xf>
    <xf numFmtId="0" fontId="17" fillId="0" borderId="44" xfId="0" applyFont="1" applyBorder="1" applyAlignment="1">
      <alignment horizontal="left" vertical="center"/>
    </xf>
    <xf numFmtId="178" fontId="10" fillId="0" borderId="40" xfId="0" applyNumberFormat="1" applyFont="1" applyBorder="1" applyAlignment="1">
      <alignment horizontal="center" vertical="center"/>
    </xf>
    <xf numFmtId="0" fontId="0" fillId="0" borderId="86" xfId="0" applyBorder="1" applyAlignment="1">
      <alignment horizontal="left" vertical="center"/>
    </xf>
    <xf numFmtId="178" fontId="10" fillId="0" borderId="86" xfId="0" applyNumberFormat="1" applyFont="1" applyBorder="1" applyAlignment="1">
      <alignment horizontal="center" vertical="center"/>
    </xf>
    <xf numFmtId="0" fontId="25" fillId="0" borderId="20" xfId="7" applyFont="1" applyBorder="1" applyAlignment="1">
      <alignment horizontal="center" vertical="center" wrapText="1"/>
    </xf>
    <xf numFmtId="0" fontId="25" fillId="0" borderId="1" xfId="7" applyFont="1" applyBorder="1" applyAlignment="1">
      <alignment horizontal="center" vertical="center" wrapText="1"/>
    </xf>
    <xf numFmtId="0" fontId="25" fillId="0" borderId="3" xfId="7" applyFont="1" applyBorder="1" applyAlignment="1">
      <alignment horizontal="center" vertical="center" wrapText="1"/>
    </xf>
    <xf numFmtId="0" fontId="25" fillId="0" borderId="11" xfId="7" applyFont="1" applyBorder="1" applyAlignment="1">
      <alignment horizontal="center" vertical="center" wrapText="1"/>
    </xf>
    <xf numFmtId="0" fontId="25" fillId="0" borderId="56" xfId="7" applyFont="1" applyBorder="1" applyAlignment="1">
      <alignment horizontal="center" vertical="center" wrapText="1"/>
    </xf>
    <xf numFmtId="0" fontId="25" fillId="0" borderId="12" xfId="7" applyFont="1" applyBorder="1" applyAlignment="1">
      <alignment horizontal="center" vertical="center" wrapText="1"/>
    </xf>
  </cellXfs>
  <cellStyles count="11">
    <cellStyle name="パーセント 2" xfId="2"/>
    <cellStyle name="桁区切り" xfId="4" builtinId="6"/>
    <cellStyle name="桁区切り 2" xfId="1"/>
    <cellStyle name="桁区切り 3" xfId="6"/>
    <cellStyle name="桁区切り 4" xfId="8"/>
    <cellStyle name="桁区切り 4 2" xfId="10"/>
    <cellStyle name="標準" xfId="0" builtinId="0"/>
    <cellStyle name="標準 2" xfId="3"/>
    <cellStyle name="標準 3" xfId="5"/>
    <cellStyle name="標準 4" xfId="7"/>
    <cellStyle name="標準 4 2" xfId="9"/>
  </cellStyles>
  <dxfs count="36">
    <dxf>
      <font>
        <color theme="0"/>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ont>
        <color theme="0"/>
      </font>
    </dxf>
  </dxfs>
  <tableStyles count="0" defaultTableStyle="TableStyleMedium2" defaultPivotStyle="PivotStyleLight16"/>
  <colors>
    <mruColors>
      <color rgb="FFFFCCFF"/>
      <color rgb="FF00FFFF"/>
      <color rgb="FFFFFFCC"/>
      <color rgb="FFCCFFCC"/>
      <color rgb="FFC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33</xdr:col>
      <xdr:colOff>65942</xdr:colOff>
      <xdr:row>1</xdr:row>
      <xdr:rowOff>39182</xdr:rowOff>
    </xdr:from>
    <xdr:ext cx="3242896" cy="35907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187711" y="207701"/>
          <a:ext cx="3242896" cy="359073"/>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solidFill>
                <a:srgbClr val="FF0000"/>
              </a:solidFill>
            </a:rPr>
            <a:t>色付きのセルだけ入力してください。</a:t>
          </a:r>
        </a:p>
      </xdr:txBody>
    </xdr:sp>
    <xdr:clientData/>
  </xdr:oneCellAnchor>
  <xdr:oneCellAnchor>
    <xdr:from>
      <xdr:col>33</xdr:col>
      <xdr:colOff>58616</xdr:colOff>
      <xdr:row>26</xdr:row>
      <xdr:rowOff>171450</xdr:rowOff>
    </xdr:from>
    <xdr:ext cx="3949212" cy="89255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80385" y="6912219"/>
          <a:ext cx="3949212" cy="892552"/>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solidFill>
                <a:srgbClr val="FF0000"/>
              </a:solidFill>
            </a:rPr>
            <a:t>←事業所・施設数 及び 申請額は、</a:t>
          </a:r>
          <a:endParaRPr kumimoji="1" lang="en-US" altLang="ja-JP" sz="1600">
            <a:solidFill>
              <a:srgbClr val="FF0000"/>
            </a:solidFill>
          </a:endParaRPr>
        </a:p>
        <a:p>
          <a:pPr algn="l"/>
          <a:r>
            <a:rPr kumimoji="1" lang="ja-JP" altLang="en-US" sz="1600">
              <a:solidFill>
                <a:srgbClr val="FF0000"/>
              </a:solidFill>
            </a:rPr>
            <a:t>　別タブ（別紙１）（別紙２）に入力すると、</a:t>
          </a:r>
          <a:endParaRPr kumimoji="1" lang="en-US" altLang="ja-JP" sz="1600">
            <a:solidFill>
              <a:srgbClr val="FF0000"/>
            </a:solidFill>
          </a:endParaRPr>
        </a:p>
        <a:p>
          <a:r>
            <a:rPr kumimoji="1" lang="ja-JP" altLang="en-US" sz="1600">
              <a:solidFill>
                <a:srgbClr val="FF0000"/>
              </a:solidFill>
            </a:rPr>
            <a:t>　自動で計算・記入されます。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32</xdr:col>
      <xdr:colOff>112618</xdr:colOff>
      <xdr:row>2</xdr:row>
      <xdr:rowOff>333935</xdr:rowOff>
    </xdr:from>
    <xdr:ext cx="3638550" cy="189301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581218" y="962585"/>
          <a:ext cx="3638550" cy="189301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3600">
              <a:solidFill>
                <a:srgbClr val="FF0000"/>
              </a:solidFill>
            </a:rPr>
            <a:t>色付きのセルだけ入力してください。</a:t>
          </a:r>
        </a:p>
      </xdr:txBody>
    </xdr:sp>
    <xdr:clientData/>
  </xdr:oneCellAnchor>
  <xdr:oneCellAnchor>
    <xdr:from>
      <xdr:col>8</xdr:col>
      <xdr:colOff>66675</xdr:colOff>
      <xdr:row>5</xdr:row>
      <xdr:rowOff>28575</xdr:rowOff>
    </xdr:from>
    <xdr:ext cx="3638550" cy="189301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886825" y="1428750"/>
          <a:ext cx="3638550" cy="189301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3600">
              <a:solidFill>
                <a:srgbClr val="FF0000"/>
              </a:solidFill>
            </a:rPr>
            <a:t>色付きのセルだけ入力してください。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33</xdr:col>
      <xdr:colOff>112618</xdr:colOff>
      <xdr:row>2</xdr:row>
      <xdr:rowOff>333935</xdr:rowOff>
    </xdr:from>
    <xdr:ext cx="3638550" cy="189301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70468" y="514910"/>
          <a:ext cx="3638550" cy="189301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3600">
              <a:solidFill>
                <a:srgbClr val="FF0000"/>
              </a:solidFill>
            </a:rPr>
            <a:t>色付きのセルだけ入力してください。</a:t>
          </a:r>
        </a:p>
      </xdr:txBody>
    </xdr:sp>
    <xdr:clientData/>
  </xdr:oneCellAnchor>
  <xdr:oneCellAnchor>
    <xdr:from>
      <xdr:col>9</xdr:col>
      <xdr:colOff>200025</xdr:colOff>
      <xdr:row>12</xdr:row>
      <xdr:rowOff>133350</xdr:rowOff>
    </xdr:from>
    <xdr:ext cx="3638550" cy="1893019"/>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714500" y="2190750"/>
          <a:ext cx="3638550" cy="189301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3600">
              <a:solidFill>
                <a:srgbClr val="FF0000"/>
              </a:solidFill>
            </a:rPr>
            <a:t>色付きのセルだけ入力してください。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S103"/>
  <sheetViews>
    <sheetView showGridLines="0" tabSelected="1" view="pageBreakPreview" topLeftCell="A79" zoomScale="130" zoomScaleNormal="120" zoomScaleSheetLayoutView="130" zoomScalePageLayoutView="130" workbookViewId="0">
      <selection activeCell="AA93" sqref="AA93:AB93"/>
    </sheetView>
  </sheetViews>
  <sheetFormatPr defaultColWidth="2.25" defaultRowHeight="12"/>
  <cols>
    <col min="1" max="3" width="4.875" style="1" customWidth="1"/>
    <col min="4" max="5" width="3.625" style="1" customWidth="1"/>
    <col min="6" max="18" width="3.375" style="1" customWidth="1"/>
    <col min="19" max="19" width="3.375" style="1" hidden="1" customWidth="1"/>
    <col min="20" max="20" width="3.375" style="1" customWidth="1"/>
    <col min="21" max="21" width="3.375" style="1" hidden="1" customWidth="1"/>
    <col min="22" max="31" width="2.25" style="1" customWidth="1"/>
    <col min="32" max="32" width="6.375" style="146" hidden="1" customWidth="1"/>
    <col min="33" max="33" width="2.25" style="146" customWidth="1"/>
    <col min="34" max="45" width="2.25" style="85"/>
    <col min="46" max="16384" width="2.25" style="1"/>
  </cols>
  <sheetData>
    <row r="1" spans="1:31" ht="13.5" customHeight="1">
      <c r="A1" s="231" t="s">
        <v>204</v>
      </c>
      <c r="B1" s="231"/>
      <c r="C1" s="232"/>
      <c r="D1" s="233"/>
      <c r="E1" s="233"/>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row>
    <row r="2" spans="1:31" ht="8.25" customHeight="1">
      <c r="A2" s="232"/>
      <c r="B2" s="231"/>
      <c r="C2" s="232"/>
      <c r="D2" s="233"/>
      <c r="E2" s="233"/>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row>
    <row r="3" spans="1:31" ht="18" customHeight="1">
      <c r="A3" s="261" t="s">
        <v>174</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row>
    <row r="4" spans="1:31" ht="12" customHeight="1">
      <c r="A4" s="232"/>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row>
    <row r="5" spans="1:31">
      <c r="A5" s="232"/>
      <c r="B5" s="232"/>
      <c r="C5" s="232"/>
      <c r="D5" s="233"/>
      <c r="E5" s="233"/>
      <c r="F5" s="232"/>
      <c r="G5" s="232"/>
      <c r="H5" s="232"/>
      <c r="I5" s="232"/>
      <c r="J5" s="232"/>
      <c r="K5" s="232"/>
      <c r="L5" s="232"/>
      <c r="M5" s="232"/>
      <c r="N5" s="232"/>
      <c r="O5" s="232"/>
      <c r="P5" s="232"/>
      <c r="Q5" s="232"/>
      <c r="R5" s="232"/>
      <c r="S5" s="232"/>
      <c r="U5" s="234"/>
      <c r="V5" s="234" t="s">
        <v>207</v>
      </c>
      <c r="W5" s="269"/>
      <c r="X5" s="269"/>
      <c r="Y5" s="233" t="s">
        <v>2</v>
      </c>
      <c r="Z5" s="269"/>
      <c r="AA5" s="269"/>
      <c r="AB5" s="233" t="s">
        <v>1</v>
      </c>
      <c r="AC5" s="269"/>
      <c r="AD5" s="269"/>
      <c r="AE5" s="233" t="s">
        <v>0</v>
      </c>
    </row>
    <row r="6" spans="1:31" ht="18" customHeight="1">
      <c r="A6" s="232"/>
      <c r="B6" s="279" t="s">
        <v>191</v>
      </c>
      <c r="C6" s="279"/>
      <c r="D6" s="279"/>
      <c r="E6" s="279"/>
      <c r="F6" s="279"/>
      <c r="G6" s="279"/>
      <c r="H6" s="279"/>
      <c r="I6" s="232"/>
      <c r="J6" s="232"/>
      <c r="K6" s="232"/>
      <c r="L6" s="232"/>
      <c r="M6" s="232"/>
      <c r="N6" s="232"/>
      <c r="O6" s="232"/>
      <c r="P6" s="232"/>
      <c r="Q6" s="232"/>
      <c r="R6" s="232"/>
      <c r="S6" s="232"/>
      <c r="T6" s="232"/>
      <c r="U6" s="232"/>
      <c r="V6" s="232"/>
      <c r="W6" s="232"/>
      <c r="X6" s="232"/>
      <c r="Y6" s="232"/>
      <c r="Z6" s="232"/>
      <c r="AA6" s="232"/>
      <c r="AB6" s="232"/>
      <c r="AC6" s="232"/>
      <c r="AD6" s="232"/>
      <c r="AE6" s="232"/>
    </row>
    <row r="7" spans="1:31" ht="8.25" customHeight="1">
      <c r="A7" s="232"/>
      <c r="B7" s="232"/>
      <c r="C7" s="232"/>
      <c r="D7" s="233"/>
      <c r="E7" s="233"/>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row>
    <row r="8" spans="1:31">
      <c r="A8" s="232" t="s">
        <v>192</v>
      </c>
      <c r="B8" s="232"/>
      <c r="C8" s="232"/>
      <c r="D8" s="233"/>
      <c r="E8" s="233"/>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row>
    <row r="9" spans="1:31" ht="11.25" customHeight="1">
      <c r="A9" s="232"/>
      <c r="B9" s="232"/>
      <c r="C9" s="232"/>
      <c r="D9" s="233"/>
      <c r="E9" s="233"/>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row>
    <row r="10" spans="1:31" ht="13.5" customHeight="1">
      <c r="A10" s="266" t="s">
        <v>15</v>
      </c>
      <c r="B10" s="280" t="s">
        <v>3</v>
      </c>
      <c r="C10" s="281"/>
      <c r="D10" s="281"/>
      <c r="E10" s="429"/>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1"/>
    </row>
    <row r="11" spans="1:31" ht="32.25" customHeight="1">
      <c r="A11" s="267"/>
      <c r="B11" s="263" t="s">
        <v>4</v>
      </c>
      <c r="C11" s="264"/>
      <c r="D11" s="264"/>
      <c r="E11" s="432"/>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4"/>
    </row>
    <row r="12" spans="1:31" ht="13.5" customHeight="1">
      <c r="A12" s="267"/>
      <c r="B12" s="270" t="s">
        <v>16</v>
      </c>
      <c r="C12" s="271"/>
      <c r="D12" s="272"/>
      <c r="E12" s="235" t="s">
        <v>5</v>
      </c>
      <c r="F12" s="235"/>
      <c r="G12" s="235"/>
      <c r="H12" s="265"/>
      <c r="I12" s="265"/>
      <c r="J12" s="235" t="s">
        <v>6</v>
      </c>
      <c r="K12" s="265"/>
      <c r="L12" s="265"/>
      <c r="M12" s="265"/>
      <c r="N12" s="235" t="s">
        <v>7</v>
      </c>
      <c r="O12" s="235"/>
      <c r="P12" s="235"/>
      <c r="Q12" s="235"/>
      <c r="R12" s="235"/>
      <c r="S12" s="235"/>
      <c r="T12" s="235"/>
      <c r="U12" s="235"/>
      <c r="V12" s="235"/>
      <c r="W12" s="235"/>
      <c r="X12" s="235"/>
      <c r="Y12" s="235"/>
      <c r="Z12" s="235"/>
      <c r="AA12" s="235"/>
      <c r="AB12" s="235"/>
      <c r="AC12" s="235"/>
      <c r="AD12" s="235"/>
      <c r="AE12" s="236"/>
    </row>
    <row r="13" spans="1:31" ht="33" customHeight="1">
      <c r="A13" s="267"/>
      <c r="B13" s="263"/>
      <c r="C13" s="264"/>
      <c r="D13" s="273"/>
      <c r="E13" s="435"/>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7"/>
    </row>
    <row r="14" spans="1:31" ht="26.25" customHeight="1">
      <c r="A14" s="267"/>
      <c r="B14" s="274" t="s">
        <v>197</v>
      </c>
      <c r="C14" s="275"/>
      <c r="D14" s="275"/>
      <c r="E14" s="264"/>
      <c r="F14" s="264"/>
      <c r="G14" s="264"/>
      <c r="H14" s="264"/>
      <c r="I14" s="276"/>
      <c r="J14" s="263" t="s">
        <v>8</v>
      </c>
      <c r="K14" s="264"/>
      <c r="L14" s="264"/>
      <c r="M14" s="285"/>
      <c r="N14" s="285"/>
      <c r="O14" s="285"/>
      <c r="P14" s="285"/>
      <c r="Q14" s="286"/>
      <c r="R14" s="274" t="s">
        <v>17</v>
      </c>
      <c r="S14" s="275"/>
      <c r="T14" s="275"/>
      <c r="U14" s="275"/>
      <c r="V14" s="275"/>
      <c r="W14" s="397"/>
      <c r="X14" s="397"/>
      <c r="Y14" s="397"/>
      <c r="Z14" s="397"/>
      <c r="AA14" s="397"/>
      <c r="AB14" s="397"/>
      <c r="AC14" s="397"/>
      <c r="AD14" s="397"/>
      <c r="AE14" s="398"/>
    </row>
    <row r="15" spans="1:31" ht="26.25" customHeight="1">
      <c r="A15" s="267"/>
      <c r="B15" s="237"/>
      <c r="C15" s="428" t="s">
        <v>195</v>
      </c>
      <c r="D15" s="428"/>
      <c r="E15" s="428"/>
      <c r="F15" s="428"/>
      <c r="G15" s="428"/>
      <c r="H15" s="238"/>
      <c r="I15" s="239"/>
      <c r="J15" s="274" t="s">
        <v>9</v>
      </c>
      <c r="K15" s="275"/>
      <c r="L15" s="275"/>
      <c r="M15" s="277"/>
      <c r="N15" s="277"/>
      <c r="O15" s="277"/>
      <c r="P15" s="277"/>
      <c r="Q15" s="278"/>
      <c r="R15" s="274" t="s">
        <v>10</v>
      </c>
      <c r="S15" s="275"/>
      <c r="T15" s="275"/>
      <c r="U15" s="275"/>
      <c r="V15" s="275"/>
      <c r="W15" s="399"/>
      <c r="X15" s="399"/>
      <c r="Y15" s="399"/>
      <c r="Z15" s="399"/>
      <c r="AA15" s="399"/>
      <c r="AB15" s="399"/>
      <c r="AC15" s="399"/>
      <c r="AD15" s="399"/>
      <c r="AE15" s="400"/>
    </row>
    <row r="16" spans="1:31" ht="26.25" customHeight="1">
      <c r="A16" s="268"/>
      <c r="B16" s="237"/>
      <c r="C16" s="428" t="s">
        <v>196</v>
      </c>
      <c r="D16" s="428"/>
      <c r="E16" s="428"/>
      <c r="F16" s="428"/>
      <c r="G16" s="428"/>
      <c r="H16" s="238"/>
      <c r="I16" s="239"/>
      <c r="J16" s="274" t="s">
        <v>9</v>
      </c>
      <c r="K16" s="275"/>
      <c r="L16" s="275"/>
      <c r="M16" s="277"/>
      <c r="N16" s="277"/>
      <c r="O16" s="277"/>
      <c r="P16" s="277"/>
      <c r="Q16" s="278"/>
      <c r="R16" s="274" t="s">
        <v>10</v>
      </c>
      <c r="S16" s="275"/>
      <c r="T16" s="275"/>
      <c r="U16" s="275"/>
      <c r="V16" s="275"/>
      <c r="W16" s="399"/>
      <c r="X16" s="399"/>
      <c r="Y16" s="399"/>
      <c r="Z16" s="399"/>
      <c r="AA16" s="399"/>
      <c r="AB16" s="399"/>
      <c r="AC16" s="399"/>
      <c r="AD16" s="399"/>
      <c r="AE16" s="400"/>
    </row>
    <row r="17" spans="1:45" ht="18.75" customHeight="1">
      <c r="A17" s="232"/>
      <c r="B17" s="240"/>
      <c r="C17" s="232"/>
      <c r="D17" s="233"/>
      <c r="E17" s="233"/>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row>
    <row r="18" spans="1:45" s="19" customFormat="1" ht="17.25" customHeight="1">
      <c r="A18" s="241" t="s">
        <v>193</v>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141"/>
      <c r="AG18" s="141"/>
      <c r="AH18" s="89"/>
      <c r="AI18" s="89"/>
      <c r="AJ18" s="89"/>
      <c r="AK18" s="89"/>
      <c r="AL18" s="89"/>
      <c r="AM18" s="89"/>
      <c r="AN18" s="89"/>
      <c r="AO18" s="50"/>
      <c r="AP18" s="50"/>
      <c r="AQ18" s="50"/>
      <c r="AR18" s="50"/>
      <c r="AS18" s="50"/>
    </row>
    <row r="19" spans="1:45" s="19" customFormat="1" ht="11.25" customHeight="1">
      <c r="A19" s="333" t="s">
        <v>50</v>
      </c>
      <c r="B19" s="334"/>
      <c r="C19" s="335"/>
      <c r="D19" s="339" t="s">
        <v>46</v>
      </c>
      <c r="E19" s="340"/>
      <c r="F19" s="340"/>
      <c r="G19" s="340"/>
      <c r="H19" s="341"/>
      <c r="I19" s="345" t="s">
        <v>47</v>
      </c>
      <c r="J19" s="333" t="s">
        <v>48</v>
      </c>
      <c r="K19" s="334"/>
      <c r="L19" s="334"/>
      <c r="M19" s="334"/>
      <c r="N19" s="334"/>
      <c r="O19" s="334"/>
      <c r="P19" s="335"/>
      <c r="Q19" s="333" t="s">
        <v>76</v>
      </c>
      <c r="R19" s="334"/>
      <c r="S19" s="334"/>
      <c r="T19" s="334"/>
      <c r="U19" s="334"/>
      <c r="V19" s="334"/>
      <c r="W19" s="334"/>
      <c r="X19" s="334"/>
      <c r="Y19" s="334"/>
      <c r="Z19" s="334"/>
      <c r="AA19" s="334"/>
      <c r="AB19" s="334"/>
      <c r="AC19" s="334"/>
      <c r="AD19" s="334"/>
      <c r="AE19" s="335"/>
      <c r="AF19" s="142"/>
      <c r="AG19" s="142"/>
      <c r="AH19" s="50"/>
      <c r="AI19" s="50"/>
      <c r="AJ19" s="50"/>
      <c r="AK19" s="50"/>
      <c r="AL19" s="50"/>
      <c r="AM19" s="50"/>
      <c r="AN19" s="50"/>
      <c r="AO19" s="50"/>
      <c r="AP19" s="50"/>
      <c r="AQ19" s="50"/>
      <c r="AR19" s="50"/>
      <c r="AS19" s="50"/>
    </row>
    <row r="20" spans="1:45" s="19" customFormat="1" ht="11.25" customHeight="1">
      <c r="A20" s="336"/>
      <c r="B20" s="337"/>
      <c r="C20" s="338"/>
      <c r="D20" s="342"/>
      <c r="E20" s="343"/>
      <c r="F20" s="343"/>
      <c r="G20" s="343"/>
      <c r="H20" s="344"/>
      <c r="I20" s="346"/>
      <c r="J20" s="336"/>
      <c r="K20" s="337"/>
      <c r="L20" s="337"/>
      <c r="M20" s="337"/>
      <c r="N20" s="337"/>
      <c r="O20" s="337"/>
      <c r="P20" s="338"/>
      <c r="Q20" s="336"/>
      <c r="R20" s="337"/>
      <c r="S20" s="337"/>
      <c r="T20" s="337"/>
      <c r="U20" s="337"/>
      <c r="V20" s="337"/>
      <c r="W20" s="337"/>
      <c r="X20" s="337"/>
      <c r="Y20" s="337"/>
      <c r="Z20" s="337"/>
      <c r="AA20" s="337"/>
      <c r="AB20" s="337"/>
      <c r="AC20" s="337"/>
      <c r="AD20" s="337"/>
      <c r="AE20" s="338"/>
      <c r="AF20" s="142"/>
      <c r="AG20" s="142"/>
      <c r="AH20" s="50"/>
      <c r="AI20" s="50"/>
      <c r="AJ20" s="50"/>
      <c r="AK20" s="50"/>
      <c r="AL20" s="50"/>
      <c r="AM20" s="50"/>
      <c r="AN20" s="50"/>
      <c r="AO20" s="50"/>
      <c r="AP20" s="50"/>
      <c r="AQ20" s="50"/>
      <c r="AR20" s="50"/>
      <c r="AS20" s="50"/>
    </row>
    <row r="21" spans="1:45" s="19" customFormat="1" ht="14.25" customHeight="1">
      <c r="A21" s="401"/>
      <c r="B21" s="402"/>
      <c r="C21" s="403"/>
      <c r="D21" s="410"/>
      <c r="E21" s="411"/>
      <c r="F21" s="411"/>
      <c r="G21" s="411"/>
      <c r="H21" s="412"/>
      <c r="I21" s="347" t="s">
        <v>49</v>
      </c>
      <c r="J21" s="350"/>
      <c r="K21" s="353"/>
      <c r="L21" s="353"/>
      <c r="M21" s="353"/>
      <c r="N21" s="353"/>
      <c r="O21" s="353"/>
      <c r="P21" s="422"/>
      <c r="Q21" s="425"/>
      <c r="R21" s="426"/>
      <c r="S21" s="426"/>
      <c r="T21" s="426"/>
      <c r="U21" s="426"/>
      <c r="V21" s="426"/>
      <c r="W21" s="426"/>
      <c r="X21" s="426"/>
      <c r="Y21" s="426"/>
      <c r="Z21" s="426"/>
      <c r="AA21" s="426"/>
      <c r="AB21" s="426"/>
      <c r="AC21" s="426"/>
      <c r="AD21" s="426"/>
      <c r="AE21" s="427"/>
      <c r="AF21" s="142"/>
      <c r="AG21" s="142"/>
      <c r="AH21" s="50"/>
      <c r="AI21" s="50"/>
      <c r="AJ21" s="50"/>
      <c r="AK21" s="50"/>
      <c r="AL21" s="50"/>
      <c r="AM21" s="50"/>
      <c r="AN21" s="50"/>
      <c r="AO21" s="50"/>
      <c r="AP21" s="50"/>
      <c r="AQ21" s="50"/>
      <c r="AR21" s="50"/>
      <c r="AS21" s="50"/>
    </row>
    <row r="22" spans="1:45" s="19" customFormat="1" ht="10.5" customHeight="1">
      <c r="A22" s="404"/>
      <c r="B22" s="405"/>
      <c r="C22" s="406"/>
      <c r="D22" s="413"/>
      <c r="E22" s="414"/>
      <c r="F22" s="414"/>
      <c r="G22" s="414"/>
      <c r="H22" s="415"/>
      <c r="I22" s="348"/>
      <c r="J22" s="351"/>
      <c r="K22" s="354"/>
      <c r="L22" s="354"/>
      <c r="M22" s="354"/>
      <c r="N22" s="354"/>
      <c r="O22" s="354"/>
      <c r="P22" s="423"/>
      <c r="Q22" s="416"/>
      <c r="R22" s="417"/>
      <c r="S22" s="417"/>
      <c r="T22" s="417"/>
      <c r="U22" s="417"/>
      <c r="V22" s="417"/>
      <c r="W22" s="417"/>
      <c r="X22" s="417"/>
      <c r="Y22" s="417"/>
      <c r="Z22" s="417"/>
      <c r="AA22" s="417"/>
      <c r="AB22" s="417"/>
      <c r="AC22" s="417"/>
      <c r="AD22" s="417"/>
      <c r="AE22" s="418"/>
      <c r="AF22" s="142"/>
      <c r="AG22" s="142"/>
      <c r="AH22" s="50"/>
      <c r="AI22" s="50"/>
      <c r="AJ22" s="50"/>
      <c r="AK22" s="50"/>
      <c r="AL22" s="50"/>
      <c r="AM22" s="50"/>
      <c r="AN22" s="50"/>
      <c r="AO22" s="50"/>
      <c r="AP22" s="50"/>
      <c r="AQ22" s="50"/>
      <c r="AR22" s="50"/>
      <c r="AS22" s="50"/>
    </row>
    <row r="23" spans="1:45" s="19" customFormat="1" ht="23.25" customHeight="1">
      <c r="A23" s="407"/>
      <c r="B23" s="408"/>
      <c r="C23" s="409"/>
      <c r="D23" s="356" t="s">
        <v>179</v>
      </c>
      <c r="E23" s="357"/>
      <c r="F23" s="113"/>
      <c r="G23" s="144"/>
      <c r="H23" s="145"/>
      <c r="I23" s="349"/>
      <c r="J23" s="352"/>
      <c r="K23" s="355"/>
      <c r="L23" s="355"/>
      <c r="M23" s="355"/>
      <c r="N23" s="355"/>
      <c r="O23" s="355"/>
      <c r="P23" s="424"/>
      <c r="Q23" s="349"/>
      <c r="R23" s="419"/>
      <c r="S23" s="419"/>
      <c r="T23" s="419"/>
      <c r="U23" s="419"/>
      <c r="V23" s="419"/>
      <c r="W23" s="419"/>
      <c r="X23" s="419"/>
      <c r="Y23" s="419"/>
      <c r="Z23" s="419"/>
      <c r="AA23" s="419"/>
      <c r="AB23" s="419"/>
      <c r="AC23" s="419"/>
      <c r="AD23" s="419"/>
      <c r="AE23" s="420"/>
      <c r="AF23" s="142"/>
      <c r="AG23" s="142"/>
      <c r="AH23" s="50"/>
      <c r="AI23" s="50"/>
      <c r="AJ23" s="50"/>
      <c r="AK23" s="50"/>
      <c r="AL23" s="50"/>
      <c r="AM23" s="50"/>
      <c r="AN23" s="50"/>
      <c r="AO23" s="50"/>
      <c r="AP23" s="50"/>
      <c r="AQ23" s="50"/>
      <c r="AR23" s="50"/>
      <c r="AS23" s="50"/>
    </row>
    <row r="24" spans="1:45" s="19" customFormat="1" ht="11.45" customHeight="1">
      <c r="B24" s="33"/>
      <c r="C24" s="33"/>
      <c r="D24" s="33"/>
      <c r="E24" s="33"/>
      <c r="F24" s="33"/>
      <c r="G24" s="33"/>
      <c r="H24" s="33"/>
      <c r="I24" s="33"/>
      <c r="J24" s="34"/>
      <c r="K24" s="33"/>
      <c r="L24" s="33"/>
      <c r="M24" s="35"/>
      <c r="N24" s="35"/>
      <c r="O24" s="35"/>
      <c r="P24" s="35"/>
      <c r="Q24" s="35"/>
      <c r="R24" s="35"/>
      <c r="S24" s="35"/>
      <c r="T24" s="35"/>
      <c r="U24" s="35"/>
      <c r="V24" s="35"/>
      <c r="W24" s="35"/>
      <c r="X24" s="35"/>
      <c r="Y24" s="35"/>
      <c r="Z24" s="35"/>
      <c r="AA24" s="35"/>
      <c r="AB24" s="35"/>
      <c r="AC24" s="35"/>
      <c r="AD24" s="35"/>
      <c r="AE24" s="35"/>
      <c r="AF24" s="142"/>
      <c r="AG24" s="142"/>
      <c r="AH24" s="90"/>
      <c r="AI24" s="90"/>
      <c r="AJ24" s="90"/>
      <c r="AK24" s="90"/>
      <c r="AL24" s="90"/>
      <c r="AM24" s="90"/>
      <c r="AN24" s="90"/>
      <c r="AO24" s="50"/>
      <c r="AP24" s="50"/>
      <c r="AQ24" s="50"/>
      <c r="AR24" s="50"/>
      <c r="AS24" s="50"/>
    </row>
    <row r="25" spans="1:45" ht="18" customHeight="1" thickBot="1">
      <c r="A25" s="44" t="s">
        <v>188</v>
      </c>
      <c r="H25" s="2"/>
      <c r="AE25" s="156"/>
    </row>
    <row r="26" spans="1:45" ht="21.75" customHeight="1" thickBot="1">
      <c r="A26" s="310" t="s">
        <v>189</v>
      </c>
      <c r="B26" s="311"/>
      <c r="C26" s="311"/>
      <c r="D26" s="311"/>
      <c r="E26" s="311"/>
      <c r="F26" s="311"/>
      <c r="G26" s="311"/>
      <c r="H26" s="311"/>
      <c r="I26" s="311"/>
      <c r="J26" s="311"/>
      <c r="K26" s="311"/>
      <c r="L26" s="311"/>
      <c r="M26" s="311"/>
      <c r="N26" s="311"/>
      <c r="O26" s="311"/>
      <c r="P26" s="311"/>
      <c r="Q26" s="311"/>
      <c r="R26" s="311"/>
      <c r="S26" s="311"/>
      <c r="T26" s="312"/>
      <c r="U26" s="98"/>
      <c r="V26" s="246" t="s">
        <v>18</v>
      </c>
      <c r="W26" s="247"/>
      <c r="X26" s="247"/>
      <c r="Y26" s="247"/>
      <c r="Z26" s="248"/>
      <c r="AA26" s="244" t="s">
        <v>11</v>
      </c>
      <c r="AB26" s="244"/>
      <c r="AC26" s="244"/>
      <c r="AD26" s="244"/>
      <c r="AE26" s="245"/>
      <c r="AF26" s="147"/>
      <c r="AG26" s="147"/>
      <c r="AH26" s="243"/>
      <c r="AI26" s="243"/>
      <c r="AJ26" s="243"/>
      <c r="AK26" s="243"/>
      <c r="AL26" s="243"/>
      <c r="AM26" s="243"/>
    </row>
    <row r="27" spans="1:45" ht="17.25" customHeight="1">
      <c r="A27" s="358" t="s">
        <v>201</v>
      </c>
      <c r="B27" s="282" t="s">
        <v>26</v>
      </c>
      <c r="C27" s="439" t="s">
        <v>170</v>
      </c>
      <c r="D27" s="314"/>
      <c r="E27" s="314"/>
      <c r="F27" s="314"/>
      <c r="G27" s="314"/>
      <c r="H27" s="314"/>
      <c r="I27" s="314"/>
      <c r="J27" s="314"/>
      <c r="K27" s="314"/>
      <c r="L27" s="314"/>
      <c r="M27" s="314"/>
      <c r="N27" s="314"/>
      <c r="O27" s="314"/>
      <c r="P27" s="314"/>
      <c r="Q27" s="314"/>
      <c r="R27" s="314"/>
      <c r="S27" s="314"/>
      <c r="T27" s="314"/>
      <c r="U27" s="123"/>
      <c r="V27" s="254"/>
      <c r="W27" s="255"/>
      <c r="X27" s="126"/>
      <c r="Y27" s="256"/>
      <c r="Z27" s="257"/>
      <c r="AA27" s="195"/>
      <c r="AB27" s="196"/>
      <c r="AC27" s="128"/>
      <c r="AD27" s="124"/>
      <c r="AE27" s="186"/>
      <c r="AF27" s="148"/>
      <c r="AG27" s="148"/>
      <c r="AH27" s="258"/>
      <c r="AI27" s="258"/>
      <c r="AJ27" s="258"/>
      <c r="AK27" s="258"/>
      <c r="AL27" s="87"/>
      <c r="AM27" s="87"/>
    </row>
    <row r="28" spans="1:45" ht="17.25" customHeight="1">
      <c r="A28" s="359"/>
      <c r="B28" s="283"/>
      <c r="C28" s="6">
        <v>1</v>
      </c>
      <c r="D28" s="304" t="s">
        <v>28</v>
      </c>
      <c r="E28" s="421"/>
      <c r="F28" s="421"/>
      <c r="G28" s="421"/>
      <c r="H28" s="421"/>
      <c r="I28" s="421"/>
      <c r="J28" s="421"/>
      <c r="K28" s="421"/>
      <c r="L28" s="421"/>
      <c r="M28" s="421"/>
      <c r="N28" s="421"/>
      <c r="O28" s="421"/>
      <c r="P28" s="421"/>
      <c r="Q28" s="421"/>
      <c r="R28" s="421"/>
      <c r="S28" s="421"/>
      <c r="T28" s="421"/>
      <c r="U28" s="3"/>
      <c r="V28" s="252">
        <f>COUNTIF('(別紙1)介護サービス事業所'!$J$4:$J$43,様式第１号!AF28)</f>
        <v>0</v>
      </c>
      <c r="W28" s="253"/>
      <c r="X28" s="171"/>
      <c r="Y28" s="250" t="s">
        <v>12</v>
      </c>
      <c r="Z28" s="251"/>
      <c r="AA28" s="259">
        <f>V28*33</f>
        <v>0</v>
      </c>
      <c r="AB28" s="260"/>
      <c r="AC28" s="129"/>
      <c r="AD28" s="54" t="s">
        <v>33</v>
      </c>
      <c r="AE28" s="55" t="s">
        <v>25</v>
      </c>
      <c r="AF28" s="146" t="str">
        <f>$C$27&amp;D28</f>
        <v>特別養護老人ホーム（地域密着型特別養護老人ホームを含む）（定員50人未満）</v>
      </c>
      <c r="AH28" s="86"/>
      <c r="AI28" s="86"/>
      <c r="AJ28" s="86"/>
      <c r="AK28" s="86"/>
      <c r="AL28" s="87"/>
      <c r="AM28" s="87"/>
    </row>
    <row r="29" spans="1:45" ht="17.25" customHeight="1">
      <c r="A29" s="359"/>
      <c r="B29" s="283"/>
      <c r="C29" s="7">
        <v>2</v>
      </c>
      <c r="D29" s="304" t="s">
        <v>29</v>
      </c>
      <c r="E29" s="305"/>
      <c r="F29" s="305"/>
      <c r="G29" s="305"/>
      <c r="H29" s="305"/>
      <c r="I29" s="305"/>
      <c r="J29" s="305"/>
      <c r="K29" s="305"/>
      <c r="L29" s="305"/>
      <c r="M29" s="305"/>
      <c r="N29" s="305"/>
      <c r="O29" s="305"/>
      <c r="P29" s="305"/>
      <c r="Q29" s="305"/>
      <c r="R29" s="305"/>
      <c r="S29" s="305"/>
      <c r="T29" s="374"/>
      <c r="U29" s="4"/>
      <c r="V29" s="252">
        <f>COUNTIF('(別紙1)介護サービス事業所'!$J$4:$J$43,様式第１号!AF29)</f>
        <v>0</v>
      </c>
      <c r="W29" s="253"/>
      <c r="X29" s="171"/>
      <c r="Y29" s="250" t="s">
        <v>12</v>
      </c>
      <c r="Z29" s="251"/>
      <c r="AA29" s="259">
        <f>V29*74</f>
        <v>0</v>
      </c>
      <c r="AB29" s="260"/>
      <c r="AC29" s="129"/>
      <c r="AD29" s="54" t="s">
        <v>33</v>
      </c>
      <c r="AE29" s="55" t="s">
        <v>25</v>
      </c>
      <c r="AF29" s="146" t="str">
        <f>$C$27&amp;D29</f>
        <v>特別養護老人ホーム（地域密着型特別養護老人ホームを含む）（定員50人以上100人未満）</v>
      </c>
      <c r="AL29" s="88"/>
      <c r="AM29" s="88"/>
    </row>
    <row r="30" spans="1:45" ht="17.25" customHeight="1">
      <c r="A30" s="359"/>
      <c r="B30" s="283"/>
      <c r="C30" s="7">
        <v>3</v>
      </c>
      <c r="D30" s="304" t="s">
        <v>60</v>
      </c>
      <c r="E30" s="305"/>
      <c r="F30" s="305"/>
      <c r="G30" s="305"/>
      <c r="H30" s="305"/>
      <c r="I30" s="305"/>
      <c r="J30" s="305"/>
      <c r="K30" s="305"/>
      <c r="L30" s="305"/>
      <c r="M30" s="305"/>
      <c r="N30" s="305"/>
      <c r="O30" s="305"/>
      <c r="P30" s="305"/>
      <c r="Q30" s="305"/>
      <c r="R30" s="305"/>
      <c r="S30" s="305"/>
      <c r="T30" s="305"/>
      <c r="U30" s="3"/>
      <c r="V30" s="252">
        <f>COUNTIF('(別紙1)介護サービス事業所'!$J$4:$J$43,様式第１号!AF30)</f>
        <v>0</v>
      </c>
      <c r="W30" s="253"/>
      <c r="X30" s="171"/>
      <c r="Y30" s="250" t="s">
        <v>12</v>
      </c>
      <c r="Z30" s="251"/>
      <c r="AA30" s="259">
        <f>V30*115</f>
        <v>0</v>
      </c>
      <c r="AB30" s="260"/>
      <c r="AC30" s="129"/>
      <c r="AD30" s="54" t="s">
        <v>33</v>
      </c>
      <c r="AE30" s="55" t="s">
        <v>25</v>
      </c>
      <c r="AF30" s="146" t="str">
        <f>$C$27&amp;D30</f>
        <v>特別養護老人ホーム（地域密着型特別養護老人ホームを含む）（定員100人以上）</v>
      </c>
      <c r="AL30" s="88"/>
      <c r="AM30" s="88"/>
    </row>
    <row r="31" spans="1:45" ht="17.25" customHeight="1">
      <c r="A31" s="359"/>
      <c r="B31" s="283"/>
      <c r="C31" s="438" t="s">
        <v>23</v>
      </c>
      <c r="D31" s="305"/>
      <c r="E31" s="305"/>
      <c r="F31" s="305"/>
      <c r="G31" s="305"/>
      <c r="H31" s="305"/>
      <c r="I31" s="305"/>
      <c r="J31" s="305"/>
      <c r="K31" s="305"/>
      <c r="L31" s="305"/>
      <c r="M31" s="305"/>
      <c r="N31" s="305"/>
      <c r="O31" s="305"/>
      <c r="P31" s="305"/>
      <c r="Q31" s="305"/>
      <c r="R31" s="305"/>
      <c r="S31" s="305"/>
      <c r="T31" s="305"/>
      <c r="U31" s="4"/>
      <c r="V31" s="252"/>
      <c r="W31" s="253"/>
      <c r="X31" s="171"/>
      <c r="Y31" s="250"/>
      <c r="Z31" s="251"/>
      <c r="AA31" s="197"/>
      <c r="AB31" s="198"/>
      <c r="AC31" s="129"/>
      <c r="AD31" s="54"/>
      <c r="AE31" s="55"/>
      <c r="AF31" s="149"/>
      <c r="AG31" s="149"/>
      <c r="AH31" s="249"/>
      <c r="AI31" s="249"/>
      <c r="AJ31" s="249"/>
      <c r="AK31" s="249"/>
      <c r="AL31" s="88"/>
      <c r="AM31" s="88"/>
    </row>
    <row r="32" spans="1:45" ht="17.25" customHeight="1">
      <c r="A32" s="359"/>
      <c r="B32" s="283"/>
      <c r="C32" s="9">
        <v>4</v>
      </c>
      <c r="D32" s="304" t="s">
        <v>28</v>
      </c>
      <c r="E32" s="305"/>
      <c r="F32" s="305"/>
      <c r="G32" s="305"/>
      <c r="H32" s="305"/>
      <c r="I32" s="305"/>
      <c r="J32" s="305"/>
      <c r="K32" s="305"/>
      <c r="L32" s="305"/>
      <c r="M32" s="305"/>
      <c r="N32" s="305"/>
      <c r="O32" s="305"/>
      <c r="P32" s="305"/>
      <c r="Q32" s="305"/>
      <c r="R32" s="305"/>
      <c r="S32" s="305"/>
      <c r="T32" s="305"/>
      <c r="U32" s="4"/>
      <c r="V32" s="252">
        <f>COUNTIF('(別紙1)介護サービス事業所'!$J$4:$J$43,様式第１号!AF32)</f>
        <v>0</v>
      </c>
      <c r="W32" s="253"/>
      <c r="X32" s="171"/>
      <c r="Y32" s="250" t="s">
        <v>12</v>
      </c>
      <c r="Z32" s="251"/>
      <c r="AA32" s="259">
        <f>V32*33</f>
        <v>0</v>
      </c>
      <c r="AB32" s="260"/>
      <c r="AC32" s="129"/>
      <c r="AD32" s="54" t="s">
        <v>33</v>
      </c>
      <c r="AE32" s="55" t="s">
        <v>25</v>
      </c>
      <c r="AF32" s="146" t="str">
        <f>$C$31&amp;D32</f>
        <v>介護老人保健施設（定員50人未満）</v>
      </c>
      <c r="AL32" s="88"/>
      <c r="AM32" s="88"/>
    </row>
    <row r="33" spans="1:45" ht="17.25" customHeight="1">
      <c r="A33" s="359"/>
      <c r="B33" s="283"/>
      <c r="C33" s="9">
        <v>5</v>
      </c>
      <c r="D33" s="304" t="s">
        <v>29</v>
      </c>
      <c r="E33" s="305"/>
      <c r="F33" s="305"/>
      <c r="G33" s="305"/>
      <c r="H33" s="305"/>
      <c r="I33" s="305"/>
      <c r="J33" s="305"/>
      <c r="K33" s="305"/>
      <c r="L33" s="305"/>
      <c r="M33" s="305"/>
      <c r="N33" s="305"/>
      <c r="O33" s="305"/>
      <c r="P33" s="305"/>
      <c r="Q33" s="305"/>
      <c r="R33" s="305"/>
      <c r="S33" s="305"/>
      <c r="T33" s="305"/>
      <c r="U33" s="4"/>
      <c r="V33" s="252">
        <f>COUNTIF('(別紙1)介護サービス事業所'!$J$4:$J$43,様式第１号!AF33)</f>
        <v>0</v>
      </c>
      <c r="W33" s="253"/>
      <c r="X33" s="171"/>
      <c r="Y33" s="250" t="s">
        <v>12</v>
      </c>
      <c r="Z33" s="251"/>
      <c r="AA33" s="259">
        <f>V33*74</f>
        <v>0</v>
      </c>
      <c r="AB33" s="260"/>
      <c r="AC33" s="129"/>
      <c r="AD33" s="54" t="s">
        <v>33</v>
      </c>
      <c r="AE33" s="55" t="s">
        <v>25</v>
      </c>
      <c r="AF33" s="146" t="str">
        <f>$C$31&amp;D33</f>
        <v>介護老人保健施設（定員50人以上100人未満）</v>
      </c>
      <c r="AL33" s="88"/>
      <c r="AM33" s="88"/>
    </row>
    <row r="34" spans="1:45" ht="17.25" customHeight="1">
      <c r="A34" s="359"/>
      <c r="B34" s="283"/>
      <c r="C34" s="6">
        <v>6</v>
      </c>
      <c r="D34" s="304" t="s">
        <v>30</v>
      </c>
      <c r="E34" s="305"/>
      <c r="F34" s="305"/>
      <c r="G34" s="305"/>
      <c r="H34" s="305"/>
      <c r="I34" s="305"/>
      <c r="J34" s="305"/>
      <c r="K34" s="305"/>
      <c r="L34" s="305"/>
      <c r="M34" s="305"/>
      <c r="N34" s="305"/>
      <c r="O34" s="305"/>
      <c r="P34" s="305"/>
      <c r="Q34" s="305"/>
      <c r="R34" s="305"/>
      <c r="S34" s="305"/>
      <c r="T34" s="305"/>
      <c r="U34" s="4"/>
      <c r="V34" s="252">
        <f>COUNTIF('(別紙1)介護サービス事業所'!$J$4:$J$43,様式第１号!AF34)</f>
        <v>0</v>
      </c>
      <c r="W34" s="253"/>
      <c r="X34" s="171"/>
      <c r="Y34" s="250" t="s">
        <v>12</v>
      </c>
      <c r="Z34" s="251"/>
      <c r="AA34" s="259">
        <f>V34*115</f>
        <v>0</v>
      </c>
      <c r="AB34" s="260"/>
      <c r="AC34" s="129"/>
      <c r="AD34" s="54" t="s">
        <v>33</v>
      </c>
      <c r="AE34" s="55" t="s">
        <v>25</v>
      </c>
      <c r="AF34" s="146" t="str">
        <f>$C$31&amp;D34</f>
        <v>介護老人保健施設（定員100人以上）</v>
      </c>
      <c r="AL34" s="88"/>
      <c r="AM34" s="88"/>
    </row>
    <row r="35" spans="1:45" ht="17.25" customHeight="1">
      <c r="A35" s="359"/>
      <c r="B35" s="283"/>
      <c r="C35" s="438" t="s">
        <v>157</v>
      </c>
      <c r="D35" s="305"/>
      <c r="E35" s="305"/>
      <c r="F35" s="305"/>
      <c r="G35" s="305"/>
      <c r="H35" s="305"/>
      <c r="I35" s="305"/>
      <c r="J35" s="305"/>
      <c r="K35" s="305"/>
      <c r="L35" s="305"/>
      <c r="M35" s="305"/>
      <c r="N35" s="305"/>
      <c r="O35" s="305"/>
      <c r="P35" s="305"/>
      <c r="Q35" s="305"/>
      <c r="R35" s="305"/>
      <c r="S35" s="305"/>
      <c r="T35" s="305"/>
      <c r="U35" s="4"/>
      <c r="V35" s="252"/>
      <c r="W35" s="253"/>
      <c r="X35" s="171"/>
      <c r="Y35" s="250"/>
      <c r="Z35" s="251"/>
      <c r="AA35" s="197"/>
      <c r="AB35" s="198"/>
      <c r="AC35" s="129"/>
      <c r="AD35" s="54"/>
      <c r="AE35" s="55"/>
      <c r="AF35" s="150"/>
      <c r="AG35" s="151"/>
      <c r="AH35" s="249"/>
      <c r="AI35" s="249"/>
      <c r="AJ35" s="249"/>
      <c r="AK35" s="249"/>
      <c r="AL35" s="88"/>
      <c r="AM35" s="88"/>
    </row>
    <row r="36" spans="1:45" ht="17.25" customHeight="1">
      <c r="A36" s="359"/>
      <c r="B36" s="283"/>
      <c r="C36" s="9">
        <v>7</v>
      </c>
      <c r="D36" s="304" t="s">
        <v>28</v>
      </c>
      <c r="E36" s="305"/>
      <c r="F36" s="305"/>
      <c r="G36" s="305"/>
      <c r="H36" s="305"/>
      <c r="I36" s="305"/>
      <c r="J36" s="305"/>
      <c r="K36" s="305"/>
      <c r="L36" s="305"/>
      <c r="M36" s="305"/>
      <c r="N36" s="305"/>
      <c r="O36" s="305"/>
      <c r="P36" s="305"/>
      <c r="Q36" s="305"/>
      <c r="R36" s="305"/>
      <c r="S36" s="305"/>
      <c r="T36" s="305"/>
      <c r="U36" s="4"/>
      <c r="V36" s="252">
        <f>COUNTIF('(別紙1)介護サービス事業所'!$J$4:$J$43,様式第１号!AF36)</f>
        <v>0</v>
      </c>
      <c r="W36" s="253"/>
      <c r="X36" s="171"/>
      <c r="Y36" s="250" t="s">
        <v>12</v>
      </c>
      <c r="Z36" s="251"/>
      <c r="AA36" s="259">
        <f>V36*33</f>
        <v>0</v>
      </c>
      <c r="AB36" s="260"/>
      <c r="AC36" s="129"/>
      <c r="AD36" s="54" t="s">
        <v>33</v>
      </c>
      <c r="AE36" s="55" t="s">
        <v>25</v>
      </c>
      <c r="AF36" s="152" t="str">
        <f>$C$35&amp;D36</f>
        <v>介護医療院（定員50人未満）</v>
      </c>
      <c r="AG36" s="151"/>
      <c r="AL36" s="88"/>
      <c r="AM36" s="88"/>
    </row>
    <row r="37" spans="1:45" ht="17.25" customHeight="1">
      <c r="A37" s="359"/>
      <c r="B37" s="283"/>
      <c r="C37" s="9">
        <v>8</v>
      </c>
      <c r="D37" s="304" t="s">
        <v>29</v>
      </c>
      <c r="E37" s="305"/>
      <c r="F37" s="305"/>
      <c r="G37" s="305"/>
      <c r="H37" s="305"/>
      <c r="I37" s="305"/>
      <c r="J37" s="305"/>
      <c r="K37" s="305"/>
      <c r="L37" s="305"/>
      <c r="M37" s="305"/>
      <c r="N37" s="305"/>
      <c r="O37" s="305"/>
      <c r="P37" s="305"/>
      <c r="Q37" s="305"/>
      <c r="R37" s="305"/>
      <c r="S37" s="305"/>
      <c r="T37" s="305"/>
      <c r="U37" s="4"/>
      <c r="V37" s="252">
        <f>COUNTIF('(別紙1)介護サービス事業所'!$J$4:$J$43,様式第１号!AF37)</f>
        <v>0</v>
      </c>
      <c r="W37" s="253"/>
      <c r="X37" s="171"/>
      <c r="Y37" s="250" t="s">
        <v>12</v>
      </c>
      <c r="Z37" s="251"/>
      <c r="AA37" s="259">
        <f>V37*74</f>
        <v>0</v>
      </c>
      <c r="AB37" s="260"/>
      <c r="AC37" s="129"/>
      <c r="AD37" s="54" t="s">
        <v>33</v>
      </c>
      <c r="AE37" s="55" t="s">
        <v>25</v>
      </c>
      <c r="AF37" s="152" t="str">
        <f t="shared" ref="AF37:AF38" si="0">$C$35&amp;D37</f>
        <v>介護医療院（定員50人以上100人未満）</v>
      </c>
      <c r="AG37" s="151"/>
      <c r="AL37" s="88"/>
      <c r="AM37" s="88"/>
    </row>
    <row r="38" spans="1:45" ht="17.25" customHeight="1">
      <c r="A38" s="359"/>
      <c r="B38" s="283"/>
      <c r="C38" s="6">
        <v>9</v>
      </c>
      <c r="D38" s="304" t="s">
        <v>30</v>
      </c>
      <c r="E38" s="305"/>
      <c r="F38" s="305"/>
      <c r="G38" s="305"/>
      <c r="H38" s="305"/>
      <c r="I38" s="305"/>
      <c r="J38" s="305"/>
      <c r="K38" s="305"/>
      <c r="L38" s="305"/>
      <c r="M38" s="305"/>
      <c r="N38" s="305"/>
      <c r="O38" s="305"/>
      <c r="P38" s="305"/>
      <c r="Q38" s="305"/>
      <c r="R38" s="305"/>
      <c r="S38" s="305"/>
      <c r="T38" s="305"/>
      <c r="U38" s="4"/>
      <c r="V38" s="252">
        <f>COUNTIF('(別紙1)介護サービス事業所'!$J$4:$J$43,様式第１号!AF38)</f>
        <v>0</v>
      </c>
      <c r="W38" s="253"/>
      <c r="X38" s="171"/>
      <c r="Y38" s="250" t="s">
        <v>12</v>
      </c>
      <c r="Z38" s="251"/>
      <c r="AA38" s="259">
        <f>V38*115</f>
        <v>0</v>
      </c>
      <c r="AB38" s="260"/>
      <c r="AC38" s="129"/>
      <c r="AD38" s="54" t="s">
        <v>33</v>
      </c>
      <c r="AE38" s="55" t="s">
        <v>25</v>
      </c>
      <c r="AF38" s="152" t="str">
        <f t="shared" si="0"/>
        <v>介護医療院（定員100人以上）</v>
      </c>
      <c r="AG38" s="151"/>
      <c r="AL38" s="88"/>
      <c r="AM38" s="88"/>
    </row>
    <row r="39" spans="1:45" ht="17.25" customHeight="1">
      <c r="A39" s="359"/>
      <c r="B39" s="283"/>
      <c r="C39" s="438" t="s">
        <v>31</v>
      </c>
      <c r="D39" s="305"/>
      <c r="E39" s="305"/>
      <c r="F39" s="305"/>
      <c r="G39" s="305"/>
      <c r="H39" s="305"/>
      <c r="I39" s="305"/>
      <c r="J39" s="305"/>
      <c r="K39" s="305"/>
      <c r="L39" s="305"/>
      <c r="M39" s="305"/>
      <c r="N39" s="305"/>
      <c r="O39" s="305"/>
      <c r="P39" s="305"/>
      <c r="Q39" s="305"/>
      <c r="R39" s="305"/>
      <c r="S39" s="305"/>
      <c r="T39" s="305"/>
      <c r="U39" s="4"/>
      <c r="V39" s="252"/>
      <c r="W39" s="253"/>
      <c r="X39" s="171"/>
      <c r="Y39" s="250"/>
      <c r="Z39" s="251"/>
      <c r="AA39" s="197"/>
      <c r="AB39" s="198"/>
      <c r="AC39" s="129"/>
      <c r="AD39" s="54"/>
      <c r="AE39" s="55"/>
      <c r="AF39" s="152"/>
      <c r="AG39" s="151"/>
      <c r="AH39" s="249"/>
      <c r="AI39" s="249"/>
      <c r="AJ39" s="249"/>
      <c r="AK39" s="249"/>
      <c r="AL39" s="88"/>
      <c r="AM39" s="88"/>
    </row>
    <row r="40" spans="1:45" ht="17.25" customHeight="1">
      <c r="A40" s="359"/>
      <c r="B40" s="283"/>
      <c r="C40" s="9">
        <v>10</v>
      </c>
      <c r="D40" s="304" t="s">
        <v>28</v>
      </c>
      <c r="E40" s="305"/>
      <c r="F40" s="305"/>
      <c r="G40" s="305"/>
      <c r="H40" s="305"/>
      <c r="I40" s="305"/>
      <c r="J40" s="305"/>
      <c r="K40" s="305"/>
      <c r="L40" s="305"/>
      <c r="M40" s="305"/>
      <c r="N40" s="305"/>
      <c r="O40" s="305"/>
      <c r="P40" s="305"/>
      <c r="Q40" s="305"/>
      <c r="R40" s="305"/>
      <c r="S40" s="305"/>
      <c r="T40" s="305"/>
      <c r="U40" s="4"/>
      <c r="V40" s="252">
        <f>COUNTIF('(別紙1)介護サービス事業所'!$J$4:$J$43,様式第１号!AF40)</f>
        <v>0</v>
      </c>
      <c r="W40" s="253"/>
      <c r="X40" s="171"/>
      <c r="Y40" s="250" t="s">
        <v>12</v>
      </c>
      <c r="Z40" s="251"/>
      <c r="AA40" s="259">
        <f>V40*33</f>
        <v>0</v>
      </c>
      <c r="AB40" s="260"/>
      <c r="AC40" s="129"/>
      <c r="AD40" s="54" t="s">
        <v>33</v>
      </c>
      <c r="AE40" s="55" t="s">
        <v>25</v>
      </c>
      <c r="AF40" s="152" t="str">
        <f>$C$39&amp;D40</f>
        <v>軽費老人ホーム（定員50人未満）</v>
      </c>
      <c r="AG40" s="151"/>
      <c r="AL40" s="88"/>
      <c r="AM40" s="88"/>
    </row>
    <row r="41" spans="1:45" ht="17.25" customHeight="1">
      <c r="A41" s="359"/>
      <c r="B41" s="283"/>
      <c r="C41" s="9">
        <v>11</v>
      </c>
      <c r="D41" s="304" t="s">
        <v>29</v>
      </c>
      <c r="E41" s="305"/>
      <c r="F41" s="305"/>
      <c r="G41" s="305"/>
      <c r="H41" s="305"/>
      <c r="I41" s="305"/>
      <c r="J41" s="305"/>
      <c r="K41" s="305"/>
      <c r="L41" s="305"/>
      <c r="M41" s="305"/>
      <c r="N41" s="305"/>
      <c r="O41" s="305"/>
      <c r="P41" s="305"/>
      <c r="Q41" s="305"/>
      <c r="R41" s="305"/>
      <c r="S41" s="305"/>
      <c r="T41" s="305"/>
      <c r="U41" s="4"/>
      <c r="V41" s="252">
        <f>COUNTIF('(別紙1)介護サービス事業所'!$J$4:$J$43,様式第１号!AF41)</f>
        <v>0</v>
      </c>
      <c r="W41" s="253"/>
      <c r="X41" s="171"/>
      <c r="Y41" s="250" t="s">
        <v>12</v>
      </c>
      <c r="Z41" s="251"/>
      <c r="AA41" s="259">
        <f>V41*74</f>
        <v>0</v>
      </c>
      <c r="AB41" s="260"/>
      <c r="AC41" s="129"/>
      <c r="AD41" s="54" t="s">
        <v>33</v>
      </c>
      <c r="AE41" s="55" t="s">
        <v>25</v>
      </c>
      <c r="AF41" s="152" t="str">
        <f t="shared" ref="AF41:AF42" si="1">$C$39&amp;D41</f>
        <v>軽費老人ホーム（定員50人以上100人未満）</v>
      </c>
      <c r="AG41" s="151"/>
      <c r="AL41" s="88"/>
      <c r="AM41" s="88"/>
    </row>
    <row r="42" spans="1:45" ht="17.25" customHeight="1">
      <c r="A42" s="359"/>
      <c r="B42" s="283"/>
      <c r="C42" s="6">
        <v>12</v>
      </c>
      <c r="D42" s="304" t="s">
        <v>30</v>
      </c>
      <c r="E42" s="305"/>
      <c r="F42" s="305"/>
      <c r="G42" s="305"/>
      <c r="H42" s="305"/>
      <c r="I42" s="305"/>
      <c r="J42" s="305"/>
      <c r="K42" s="305"/>
      <c r="L42" s="305"/>
      <c r="M42" s="305"/>
      <c r="N42" s="305"/>
      <c r="O42" s="305"/>
      <c r="P42" s="305"/>
      <c r="Q42" s="305"/>
      <c r="R42" s="305"/>
      <c r="S42" s="305"/>
      <c r="T42" s="305"/>
      <c r="U42" s="69"/>
      <c r="V42" s="252">
        <f>COUNTIF('(別紙1)介護サービス事業所'!$J$4:$J$43,様式第１号!AF42)</f>
        <v>0</v>
      </c>
      <c r="W42" s="253"/>
      <c r="X42" s="171"/>
      <c r="Y42" s="250" t="s">
        <v>12</v>
      </c>
      <c r="Z42" s="251"/>
      <c r="AA42" s="259">
        <f>V42*115</f>
        <v>0</v>
      </c>
      <c r="AB42" s="260"/>
      <c r="AC42" s="129"/>
      <c r="AD42" s="54" t="s">
        <v>33</v>
      </c>
      <c r="AE42" s="55" t="s">
        <v>25</v>
      </c>
      <c r="AF42" s="152" t="str">
        <f t="shared" si="1"/>
        <v>軽費老人ホーム（定員100人以上）</v>
      </c>
      <c r="AG42" s="151"/>
      <c r="AL42" s="88"/>
      <c r="AM42" s="88"/>
    </row>
    <row r="43" spans="1:45" ht="17.25" customHeight="1">
      <c r="A43" s="359"/>
      <c r="B43" s="283"/>
      <c r="C43" s="438" t="s">
        <v>32</v>
      </c>
      <c r="D43" s="305"/>
      <c r="E43" s="305"/>
      <c r="F43" s="305"/>
      <c r="G43" s="305"/>
      <c r="H43" s="305"/>
      <c r="I43" s="305"/>
      <c r="J43" s="305"/>
      <c r="K43" s="305"/>
      <c r="L43" s="305"/>
      <c r="M43" s="305"/>
      <c r="N43" s="305"/>
      <c r="O43" s="305"/>
      <c r="P43" s="305"/>
      <c r="Q43" s="305"/>
      <c r="R43" s="305"/>
      <c r="S43" s="305"/>
      <c r="T43" s="305"/>
      <c r="U43" s="4"/>
      <c r="V43" s="252"/>
      <c r="W43" s="253"/>
      <c r="X43" s="171"/>
      <c r="Y43" s="250"/>
      <c r="Z43" s="251"/>
      <c r="AA43" s="197"/>
      <c r="AB43" s="198"/>
      <c r="AC43" s="129"/>
      <c r="AD43" s="54"/>
      <c r="AE43" s="55"/>
      <c r="AF43" s="152"/>
      <c r="AG43" s="151"/>
      <c r="AH43" s="249"/>
      <c r="AI43" s="249"/>
      <c r="AJ43" s="249"/>
      <c r="AK43" s="249"/>
      <c r="AL43" s="88"/>
      <c r="AM43" s="88"/>
    </row>
    <row r="44" spans="1:45" ht="17.25" customHeight="1">
      <c r="A44" s="359"/>
      <c r="B44" s="283"/>
      <c r="C44" s="9">
        <v>13</v>
      </c>
      <c r="D44" s="304" t="s">
        <v>28</v>
      </c>
      <c r="E44" s="305"/>
      <c r="F44" s="305"/>
      <c r="G44" s="305"/>
      <c r="H44" s="305"/>
      <c r="I44" s="305"/>
      <c r="J44" s="305"/>
      <c r="K44" s="305"/>
      <c r="L44" s="305"/>
      <c r="M44" s="305"/>
      <c r="N44" s="305"/>
      <c r="O44" s="305"/>
      <c r="P44" s="305"/>
      <c r="Q44" s="305"/>
      <c r="R44" s="305"/>
      <c r="S44" s="305"/>
      <c r="T44" s="305"/>
      <c r="U44" s="4"/>
      <c r="V44" s="252">
        <f>COUNTIF('(別紙1)介護サービス事業所'!$J$4:$J$43,様式第１号!AF44)</f>
        <v>0</v>
      </c>
      <c r="W44" s="253"/>
      <c r="X44" s="171"/>
      <c r="Y44" s="250" t="s">
        <v>12</v>
      </c>
      <c r="Z44" s="251"/>
      <c r="AA44" s="259">
        <f>V44*33</f>
        <v>0</v>
      </c>
      <c r="AB44" s="260"/>
      <c r="AC44" s="129"/>
      <c r="AD44" s="54" t="s">
        <v>33</v>
      </c>
      <c r="AE44" s="55" t="s">
        <v>25</v>
      </c>
      <c r="AF44" s="152" t="str">
        <f>$C$43&amp;D44</f>
        <v>養護老人ホーム（定員50人未満）</v>
      </c>
      <c r="AG44" s="151"/>
      <c r="AL44" s="88"/>
      <c r="AM44" s="88"/>
    </row>
    <row r="45" spans="1:45" ht="17.25" customHeight="1">
      <c r="A45" s="359"/>
      <c r="B45" s="283"/>
      <c r="C45" s="9">
        <v>14</v>
      </c>
      <c r="D45" s="304" t="s">
        <v>29</v>
      </c>
      <c r="E45" s="305"/>
      <c r="F45" s="305"/>
      <c r="G45" s="305"/>
      <c r="H45" s="305"/>
      <c r="I45" s="305"/>
      <c r="J45" s="305"/>
      <c r="K45" s="305"/>
      <c r="L45" s="305"/>
      <c r="M45" s="305"/>
      <c r="N45" s="305"/>
      <c r="O45" s="305"/>
      <c r="P45" s="305"/>
      <c r="Q45" s="305"/>
      <c r="R45" s="305"/>
      <c r="S45" s="305"/>
      <c r="T45" s="305"/>
      <c r="U45" s="4"/>
      <c r="V45" s="252">
        <f>COUNTIF('(別紙1)介護サービス事業所'!$J$4:$J$43,様式第１号!AF45)</f>
        <v>0</v>
      </c>
      <c r="W45" s="253"/>
      <c r="X45" s="171"/>
      <c r="Y45" s="250" t="s">
        <v>12</v>
      </c>
      <c r="Z45" s="251"/>
      <c r="AA45" s="259">
        <f>V45*74</f>
        <v>0</v>
      </c>
      <c r="AB45" s="260"/>
      <c r="AC45" s="129"/>
      <c r="AD45" s="54" t="s">
        <v>33</v>
      </c>
      <c r="AE45" s="55" t="s">
        <v>25</v>
      </c>
      <c r="AF45" s="152" t="str">
        <f t="shared" ref="AF45:AF46" si="2">$C$43&amp;D45</f>
        <v>養護老人ホーム（定員50人以上100人未満）</v>
      </c>
      <c r="AG45" s="151"/>
      <c r="AL45" s="88"/>
      <c r="AM45" s="88"/>
    </row>
    <row r="46" spans="1:45" ht="17.25" customHeight="1" thickBot="1">
      <c r="A46" s="359"/>
      <c r="B46" s="284"/>
      <c r="C46" s="6">
        <v>15</v>
      </c>
      <c r="D46" s="306" t="s">
        <v>30</v>
      </c>
      <c r="E46" s="307"/>
      <c r="F46" s="307"/>
      <c r="G46" s="307"/>
      <c r="H46" s="307"/>
      <c r="I46" s="307"/>
      <c r="J46" s="307"/>
      <c r="K46" s="307"/>
      <c r="L46" s="307"/>
      <c r="M46" s="307"/>
      <c r="N46" s="307"/>
      <c r="O46" s="307"/>
      <c r="P46" s="307"/>
      <c r="Q46" s="307"/>
      <c r="R46" s="307"/>
      <c r="S46" s="307"/>
      <c r="T46" s="307"/>
      <c r="U46" s="69"/>
      <c r="V46" s="252">
        <f>COUNTIF('(別紙1)介護サービス事業所'!$J$4:$J$43,様式第１号!AF46)</f>
        <v>0</v>
      </c>
      <c r="W46" s="253"/>
      <c r="X46" s="171"/>
      <c r="Y46" s="250" t="s">
        <v>12</v>
      </c>
      <c r="Z46" s="251"/>
      <c r="AA46" s="315">
        <f>V46*115</f>
        <v>0</v>
      </c>
      <c r="AB46" s="316"/>
      <c r="AC46" s="129"/>
      <c r="AD46" s="54" t="s">
        <v>33</v>
      </c>
      <c r="AE46" s="55" t="s">
        <v>25</v>
      </c>
      <c r="AF46" s="152" t="str">
        <f t="shared" si="2"/>
        <v>養護老人ホーム（定員100人以上）</v>
      </c>
      <c r="AG46" s="151"/>
      <c r="AL46" s="88"/>
      <c r="AM46" s="88"/>
    </row>
    <row r="47" spans="1:45" ht="17.25" customHeight="1" thickBot="1">
      <c r="A47" s="359"/>
      <c r="B47" s="310" t="s">
        <v>14</v>
      </c>
      <c r="C47" s="311"/>
      <c r="D47" s="311"/>
      <c r="E47" s="311"/>
      <c r="F47" s="311"/>
      <c r="G47" s="311"/>
      <c r="H47" s="311"/>
      <c r="I47" s="311"/>
      <c r="J47" s="311"/>
      <c r="K47" s="311"/>
      <c r="L47" s="311"/>
      <c r="M47" s="311"/>
      <c r="N47" s="311"/>
      <c r="O47" s="311"/>
      <c r="P47" s="311"/>
      <c r="Q47" s="311"/>
      <c r="R47" s="311"/>
      <c r="S47" s="311"/>
      <c r="T47" s="312"/>
      <c r="U47" s="165"/>
      <c r="V47" s="296">
        <f>SUM(V27:W46)</f>
        <v>0</v>
      </c>
      <c r="W47" s="297"/>
      <c r="X47" s="95"/>
      <c r="Y47" s="302" t="s">
        <v>12</v>
      </c>
      <c r="Z47" s="303"/>
      <c r="AA47" s="317">
        <f>SUM(AA27:AC46)</f>
        <v>0</v>
      </c>
      <c r="AB47" s="318"/>
      <c r="AC47" s="187"/>
      <c r="AD47" s="56" t="s">
        <v>33</v>
      </c>
      <c r="AE47" s="57" t="s">
        <v>25</v>
      </c>
      <c r="AF47" s="150"/>
      <c r="AG47" s="151"/>
      <c r="AL47" s="88"/>
      <c r="AM47" s="88"/>
    </row>
    <row r="48" spans="1:45" ht="17.25" customHeight="1">
      <c r="A48" s="359"/>
      <c r="B48" s="364" t="s">
        <v>37</v>
      </c>
      <c r="C48" s="70">
        <v>16</v>
      </c>
      <c r="D48" s="441" t="s">
        <v>24</v>
      </c>
      <c r="E48" s="314"/>
      <c r="F48" s="314"/>
      <c r="G48" s="314"/>
      <c r="H48" s="314"/>
      <c r="I48" s="314"/>
      <c r="J48" s="314"/>
      <c r="K48" s="314"/>
      <c r="L48" s="314"/>
      <c r="M48" s="314"/>
      <c r="N48" s="314"/>
      <c r="O48" s="314"/>
      <c r="P48" s="314"/>
      <c r="Q48" s="314"/>
      <c r="R48" s="314"/>
      <c r="S48" s="314"/>
      <c r="T48" s="442"/>
      <c r="U48" s="18"/>
      <c r="V48" s="319">
        <f>COUNTIF('(別紙1)介護サービス事業所'!$J$4:$J$43,様式第１号!D48)</f>
        <v>0</v>
      </c>
      <c r="W48" s="320"/>
      <c r="X48" s="174"/>
      <c r="Y48" s="293" t="s">
        <v>12</v>
      </c>
      <c r="Z48" s="444"/>
      <c r="AA48" s="324">
        <f>V48*28</f>
        <v>0</v>
      </c>
      <c r="AB48" s="325"/>
      <c r="AC48" s="188"/>
      <c r="AD48" s="80" t="s">
        <v>33</v>
      </c>
      <c r="AE48" s="81" t="s">
        <v>25</v>
      </c>
      <c r="AF48" s="150"/>
      <c r="AG48" s="153"/>
      <c r="AH48" s="175"/>
      <c r="AI48" s="175"/>
      <c r="AJ48" s="175"/>
      <c r="AK48" s="175"/>
      <c r="AL48" s="88"/>
      <c r="AM48" s="88"/>
      <c r="AN48" s="175"/>
      <c r="AO48" s="175"/>
      <c r="AP48" s="175"/>
      <c r="AQ48" s="175"/>
      <c r="AR48" s="175"/>
      <c r="AS48" s="175"/>
    </row>
    <row r="49" spans="1:45" ht="17.25" customHeight="1">
      <c r="A49" s="359"/>
      <c r="B49" s="365"/>
      <c r="C49" s="9">
        <v>17</v>
      </c>
      <c r="D49" s="304" t="s">
        <v>92</v>
      </c>
      <c r="E49" s="305"/>
      <c r="F49" s="305"/>
      <c r="G49" s="305"/>
      <c r="H49" s="305"/>
      <c r="I49" s="305"/>
      <c r="J49" s="305"/>
      <c r="K49" s="305"/>
      <c r="L49" s="305"/>
      <c r="M49" s="305"/>
      <c r="N49" s="305"/>
      <c r="O49" s="305"/>
      <c r="P49" s="305"/>
      <c r="Q49" s="305"/>
      <c r="R49" s="305"/>
      <c r="S49" s="305"/>
      <c r="T49" s="305"/>
      <c r="U49" s="4"/>
      <c r="V49" s="252">
        <f>COUNTIF('(別紙1)介護サービス事業所'!$J$4:$J$43,様式第１号!D49)</f>
        <v>0</v>
      </c>
      <c r="W49" s="253"/>
      <c r="X49" s="172"/>
      <c r="Y49" s="250" t="s">
        <v>12</v>
      </c>
      <c r="Z49" s="251"/>
      <c r="AA49" s="259">
        <f>V49*28</f>
        <v>0</v>
      </c>
      <c r="AB49" s="260"/>
      <c r="AC49" s="129"/>
      <c r="AD49" s="54" t="s">
        <v>33</v>
      </c>
      <c r="AE49" s="55" t="s">
        <v>25</v>
      </c>
      <c r="AF49" s="150"/>
      <c r="AG49" s="153"/>
      <c r="AH49" s="175"/>
      <c r="AI49" s="175"/>
      <c r="AJ49" s="175"/>
      <c r="AK49" s="175"/>
      <c r="AL49" s="88"/>
      <c r="AM49" s="88"/>
      <c r="AN49" s="175"/>
      <c r="AO49" s="175"/>
      <c r="AP49" s="175"/>
      <c r="AQ49" s="175"/>
      <c r="AR49" s="175"/>
      <c r="AS49" s="175"/>
    </row>
    <row r="50" spans="1:45" ht="17.25" customHeight="1">
      <c r="A50" s="359"/>
      <c r="B50" s="365"/>
      <c r="C50" s="9">
        <v>18</v>
      </c>
      <c r="D50" s="304" t="s">
        <v>205</v>
      </c>
      <c r="E50" s="305"/>
      <c r="F50" s="305"/>
      <c r="G50" s="305"/>
      <c r="H50" s="305"/>
      <c r="I50" s="305"/>
      <c r="J50" s="305"/>
      <c r="K50" s="305"/>
      <c r="L50" s="305"/>
      <c r="M50" s="305"/>
      <c r="N50" s="305"/>
      <c r="O50" s="305"/>
      <c r="P50" s="305"/>
      <c r="Q50" s="305"/>
      <c r="R50" s="305"/>
      <c r="S50" s="305"/>
      <c r="T50" s="305"/>
      <c r="U50" s="4"/>
      <c r="V50" s="252">
        <f>COUNTIF('(別紙1)介護サービス事業所'!$J$4:$J$43,様式第１号!D50)</f>
        <v>0</v>
      </c>
      <c r="W50" s="253"/>
      <c r="X50" s="200"/>
      <c r="Y50" s="250" t="s">
        <v>12</v>
      </c>
      <c r="Z50" s="251"/>
      <c r="AA50" s="259">
        <f>V50*28</f>
        <v>0</v>
      </c>
      <c r="AB50" s="260"/>
      <c r="AC50" s="129"/>
      <c r="AD50" s="54" t="s">
        <v>33</v>
      </c>
      <c r="AE50" s="55" t="s">
        <v>25</v>
      </c>
      <c r="AF50" s="150"/>
      <c r="AG50" s="153"/>
      <c r="AH50" s="201"/>
      <c r="AI50" s="201"/>
      <c r="AJ50" s="201"/>
      <c r="AK50" s="201"/>
      <c r="AL50" s="88"/>
      <c r="AM50" s="88"/>
      <c r="AN50" s="201"/>
      <c r="AO50" s="201"/>
      <c r="AP50" s="201"/>
      <c r="AQ50" s="201"/>
      <c r="AR50" s="201"/>
      <c r="AS50" s="201"/>
    </row>
    <row r="51" spans="1:45" ht="17.25" customHeight="1">
      <c r="A51" s="359"/>
      <c r="B51" s="365"/>
      <c r="C51" s="9">
        <v>19</v>
      </c>
      <c r="D51" s="304" t="s">
        <v>35</v>
      </c>
      <c r="E51" s="305"/>
      <c r="F51" s="305"/>
      <c r="G51" s="305"/>
      <c r="H51" s="305"/>
      <c r="I51" s="305"/>
      <c r="J51" s="305"/>
      <c r="K51" s="305"/>
      <c r="L51" s="305"/>
      <c r="M51" s="305"/>
      <c r="N51" s="305"/>
      <c r="O51" s="305"/>
      <c r="P51" s="305"/>
      <c r="Q51" s="305"/>
      <c r="R51" s="305"/>
      <c r="S51" s="305"/>
      <c r="T51" s="374"/>
      <c r="U51" s="112"/>
      <c r="V51" s="252">
        <f>COUNTIF('(別紙1)介護サービス事業所'!$J$4:$J$43,様式第１号!D51)</f>
        <v>0</v>
      </c>
      <c r="W51" s="253"/>
      <c r="X51" s="172"/>
      <c r="Y51" s="250" t="s">
        <v>12</v>
      </c>
      <c r="Z51" s="251"/>
      <c r="AA51" s="259">
        <f>V51*28</f>
        <v>0</v>
      </c>
      <c r="AB51" s="260"/>
      <c r="AC51" s="164"/>
      <c r="AD51" s="54" t="s">
        <v>33</v>
      </c>
      <c r="AE51" s="55" t="s">
        <v>25</v>
      </c>
      <c r="AF51" s="150"/>
      <c r="AH51" s="175"/>
      <c r="AI51" s="175"/>
      <c r="AJ51" s="175"/>
      <c r="AK51" s="175"/>
      <c r="AL51" s="88"/>
      <c r="AM51" s="88"/>
      <c r="AN51" s="175"/>
      <c r="AO51" s="175"/>
      <c r="AP51" s="175"/>
      <c r="AQ51" s="175"/>
      <c r="AR51" s="175"/>
      <c r="AS51" s="175"/>
    </row>
    <row r="52" spans="1:45" ht="17.25" customHeight="1" thickBot="1">
      <c r="A52" s="359"/>
      <c r="B52" s="366"/>
      <c r="C52" s="71">
        <v>20</v>
      </c>
      <c r="D52" s="306" t="s">
        <v>36</v>
      </c>
      <c r="E52" s="307"/>
      <c r="F52" s="307"/>
      <c r="G52" s="307"/>
      <c r="H52" s="307"/>
      <c r="I52" s="307"/>
      <c r="J52" s="307"/>
      <c r="K52" s="307"/>
      <c r="L52" s="307"/>
      <c r="M52" s="307"/>
      <c r="N52" s="307"/>
      <c r="O52" s="307"/>
      <c r="P52" s="307"/>
      <c r="Q52" s="307"/>
      <c r="R52" s="307"/>
      <c r="S52" s="307"/>
      <c r="T52" s="445"/>
      <c r="U52" s="112"/>
      <c r="V52" s="377">
        <f>COUNTIF('(別紙1)介護サービス事業所'!$J$4:$J$43,様式第１号!D52)</f>
        <v>0</v>
      </c>
      <c r="W52" s="378"/>
      <c r="X52" s="172"/>
      <c r="Y52" s="250" t="s">
        <v>12</v>
      </c>
      <c r="Z52" s="251"/>
      <c r="AA52" s="315">
        <f>V52*28</f>
        <v>0</v>
      </c>
      <c r="AB52" s="316"/>
      <c r="AC52" s="167"/>
      <c r="AD52" s="54" t="s">
        <v>33</v>
      </c>
      <c r="AE52" s="55" t="s">
        <v>25</v>
      </c>
      <c r="AF52" s="150"/>
      <c r="AH52" s="175"/>
      <c r="AI52" s="175"/>
      <c r="AJ52" s="175"/>
      <c r="AK52" s="175"/>
      <c r="AL52" s="88"/>
      <c r="AM52" s="88"/>
      <c r="AN52" s="175"/>
      <c r="AO52" s="175"/>
      <c r="AP52" s="175"/>
      <c r="AQ52" s="175"/>
      <c r="AR52" s="175"/>
      <c r="AS52" s="175"/>
    </row>
    <row r="53" spans="1:45" ht="17.25" customHeight="1" thickBot="1">
      <c r="A53" s="360"/>
      <c r="B53" s="310" t="s">
        <v>14</v>
      </c>
      <c r="C53" s="311"/>
      <c r="D53" s="311"/>
      <c r="E53" s="311"/>
      <c r="F53" s="311"/>
      <c r="G53" s="311"/>
      <c r="H53" s="311"/>
      <c r="I53" s="311"/>
      <c r="J53" s="311"/>
      <c r="K53" s="311"/>
      <c r="L53" s="311"/>
      <c r="M53" s="311"/>
      <c r="N53" s="311"/>
      <c r="O53" s="311"/>
      <c r="P53" s="311"/>
      <c r="Q53" s="311"/>
      <c r="R53" s="311"/>
      <c r="S53" s="311"/>
      <c r="T53" s="312"/>
      <c r="U53" s="165"/>
      <c r="V53" s="296">
        <f>SUM(V48:W52)</f>
        <v>0</v>
      </c>
      <c r="W53" s="297"/>
      <c r="X53" s="166"/>
      <c r="Y53" s="302" t="s">
        <v>12</v>
      </c>
      <c r="Z53" s="303"/>
      <c r="AA53" s="317">
        <f>SUM(AA48:AC52)</f>
        <v>0</v>
      </c>
      <c r="AB53" s="318"/>
      <c r="AC53" s="168"/>
      <c r="AD53" s="56" t="s">
        <v>33</v>
      </c>
      <c r="AE53" s="57" t="s">
        <v>25</v>
      </c>
      <c r="AH53" s="175"/>
      <c r="AI53" s="175"/>
      <c r="AJ53" s="175"/>
      <c r="AK53" s="175"/>
      <c r="AL53" s="88"/>
      <c r="AM53" s="88"/>
      <c r="AN53" s="175"/>
      <c r="AO53" s="175"/>
      <c r="AP53" s="175"/>
      <c r="AQ53" s="175"/>
      <c r="AR53" s="175"/>
      <c r="AS53" s="175"/>
    </row>
    <row r="54" spans="1:45" s="127" customFormat="1" ht="3.75" customHeight="1" thickBot="1">
      <c r="A54" s="184"/>
      <c r="B54" s="121"/>
      <c r="C54" s="121"/>
      <c r="D54" s="121"/>
      <c r="E54" s="121"/>
      <c r="F54" s="121"/>
      <c r="G54" s="121"/>
      <c r="H54" s="121"/>
      <c r="I54" s="121"/>
      <c r="J54" s="121"/>
      <c r="K54" s="121"/>
      <c r="L54" s="121"/>
      <c r="M54" s="121"/>
      <c r="N54" s="121"/>
      <c r="O54" s="121"/>
      <c r="P54" s="121"/>
      <c r="Q54" s="121"/>
      <c r="R54" s="121"/>
      <c r="S54" s="121"/>
      <c r="T54" s="121"/>
      <c r="U54" s="121"/>
      <c r="V54" s="180"/>
      <c r="W54" s="180"/>
      <c r="X54" s="180"/>
      <c r="Y54" s="119"/>
      <c r="Z54" s="119"/>
      <c r="AA54" s="185"/>
      <c r="AB54" s="185"/>
      <c r="AC54" s="185"/>
      <c r="AD54" s="120"/>
      <c r="AE54" s="122"/>
      <c r="AF54" s="181"/>
      <c r="AG54" s="181"/>
      <c r="AH54" s="182"/>
      <c r="AI54" s="182"/>
      <c r="AJ54" s="182"/>
      <c r="AK54" s="182"/>
      <c r="AL54" s="183"/>
      <c r="AM54" s="183"/>
      <c r="AN54" s="182"/>
      <c r="AO54" s="182"/>
      <c r="AP54" s="182"/>
      <c r="AQ54" s="182"/>
      <c r="AR54" s="182"/>
      <c r="AS54" s="182"/>
    </row>
    <row r="55" spans="1:45" ht="17.25" customHeight="1" thickBot="1">
      <c r="A55" s="310" t="s">
        <v>189</v>
      </c>
      <c r="B55" s="311"/>
      <c r="C55" s="311"/>
      <c r="D55" s="311"/>
      <c r="E55" s="311"/>
      <c r="F55" s="311"/>
      <c r="G55" s="311"/>
      <c r="H55" s="311"/>
      <c r="I55" s="311"/>
      <c r="J55" s="311"/>
      <c r="K55" s="311"/>
      <c r="L55" s="311"/>
      <c r="M55" s="311"/>
      <c r="N55" s="311"/>
      <c r="O55" s="311"/>
      <c r="P55" s="311"/>
      <c r="Q55" s="311"/>
      <c r="R55" s="311"/>
      <c r="S55" s="311"/>
      <c r="T55" s="312"/>
      <c r="U55" s="98"/>
      <c r="V55" s="246" t="s">
        <v>18</v>
      </c>
      <c r="W55" s="247"/>
      <c r="X55" s="247"/>
      <c r="Y55" s="247"/>
      <c r="Z55" s="248"/>
      <c r="AA55" s="244" t="s">
        <v>11</v>
      </c>
      <c r="AB55" s="244"/>
      <c r="AC55" s="244"/>
      <c r="AD55" s="244"/>
      <c r="AE55" s="245"/>
      <c r="AF55" s="151"/>
      <c r="AG55" s="151"/>
      <c r="AH55" s="102"/>
      <c r="AI55" s="102"/>
      <c r="AJ55" s="102"/>
      <c r="AK55" s="102"/>
      <c r="AL55" s="88"/>
      <c r="AM55" s="88"/>
      <c r="AN55" s="102"/>
      <c r="AO55" s="102"/>
      <c r="AP55" s="102"/>
      <c r="AQ55" s="102"/>
      <c r="AR55" s="102"/>
      <c r="AS55" s="102"/>
    </row>
    <row r="56" spans="1:45" ht="17.25" customHeight="1">
      <c r="A56" s="321" t="s">
        <v>200</v>
      </c>
      <c r="B56" s="367" t="s">
        <v>22</v>
      </c>
      <c r="C56" s="70">
        <v>21</v>
      </c>
      <c r="D56" s="373" t="s">
        <v>38</v>
      </c>
      <c r="E56" s="314"/>
      <c r="F56" s="314"/>
      <c r="G56" s="314"/>
      <c r="H56" s="314"/>
      <c r="I56" s="314"/>
      <c r="J56" s="314"/>
      <c r="K56" s="314"/>
      <c r="L56" s="314"/>
      <c r="M56" s="314"/>
      <c r="N56" s="314"/>
      <c r="O56" s="314"/>
      <c r="P56" s="314"/>
      <c r="Q56" s="314"/>
      <c r="R56" s="314"/>
      <c r="S56" s="314"/>
      <c r="T56" s="442"/>
      <c r="U56" s="4"/>
      <c r="V56" s="319">
        <f>COUNTIF('(別紙1)介護サービス事業所'!$J$4:$J$43,様式第１号!D56)</f>
        <v>0</v>
      </c>
      <c r="W56" s="320"/>
      <c r="X56" s="172"/>
      <c r="Y56" s="293" t="s">
        <v>12</v>
      </c>
      <c r="Z56" s="444"/>
      <c r="AA56" s="324">
        <f t="shared" ref="AA56:AA62" si="3">V56*15</f>
        <v>0</v>
      </c>
      <c r="AB56" s="325"/>
      <c r="AC56" s="170"/>
      <c r="AD56" s="54" t="s">
        <v>33</v>
      </c>
      <c r="AE56" s="55" t="s">
        <v>25</v>
      </c>
      <c r="AH56" s="175"/>
      <c r="AI56" s="175"/>
      <c r="AJ56" s="175"/>
      <c r="AK56" s="175"/>
      <c r="AL56" s="88"/>
      <c r="AM56" s="88"/>
      <c r="AN56" s="175"/>
      <c r="AO56" s="175"/>
      <c r="AP56" s="175"/>
      <c r="AQ56" s="175"/>
      <c r="AR56" s="175"/>
      <c r="AS56" s="175"/>
    </row>
    <row r="57" spans="1:45" ht="17.25" customHeight="1">
      <c r="A57" s="322"/>
      <c r="B57" s="368"/>
      <c r="C57" s="9">
        <v>22</v>
      </c>
      <c r="D57" s="440" t="s">
        <v>39</v>
      </c>
      <c r="E57" s="305"/>
      <c r="F57" s="305"/>
      <c r="G57" s="305"/>
      <c r="H57" s="305"/>
      <c r="I57" s="305"/>
      <c r="J57" s="305"/>
      <c r="K57" s="305"/>
      <c r="L57" s="305"/>
      <c r="M57" s="305"/>
      <c r="N57" s="305"/>
      <c r="O57" s="305"/>
      <c r="P57" s="305"/>
      <c r="Q57" s="305"/>
      <c r="R57" s="305"/>
      <c r="S57" s="305"/>
      <c r="T57" s="305"/>
      <c r="U57" s="4"/>
      <c r="V57" s="252">
        <f>COUNTIF('(別紙1)介護サービス事業所'!$J$4:$J$43,様式第１号!D57)</f>
        <v>0</v>
      </c>
      <c r="W57" s="253"/>
      <c r="X57" s="172"/>
      <c r="Y57" s="250" t="s">
        <v>12</v>
      </c>
      <c r="Z57" s="251"/>
      <c r="AA57" s="259">
        <f t="shared" si="3"/>
        <v>0</v>
      </c>
      <c r="AB57" s="260"/>
      <c r="AC57" s="164"/>
      <c r="AD57" s="54" t="s">
        <v>33</v>
      </c>
      <c r="AE57" s="55" t="s">
        <v>25</v>
      </c>
      <c r="AH57" s="175"/>
      <c r="AI57" s="175"/>
      <c r="AJ57" s="175"/>
      <c r="AK57" s="175"/>
      <c r="AL57" s="88"/>
      <c r="AM57" s="88"/>
      <c r="AN57" s="175"/>
      <c r="AO57" s="175"/>
      <c r="AP57" s="175"/>
      <c r="AQ57" s="175"/>
      <c r="AR57" s="175"/>
      <c r="AS57" s="175"/>
    </row>
    <row r="58" spans="1:45" ht="17.25" customHeight="1">
      <c r="A58" s="322"/>
      <c r="B58" s="368"/>
      <c r="C58" s="9">
        <v>23</v>
      </c>
      <c r="D58" s="440" t="s">
        <v>93</v>
      </c>
      <c r="E58" s="305"/>
      <c r="F58" s="305"/>
      <c r="G58" s="305"/>
      <c r="H58" s="305"/>
      <c r="I58" s="305"/>
      <c r="J58" s="305"/>
      <c r="K58" s="305"/>
      <c r="L58" s="305"/>
      <c r="M58" s="305"/>
      <c r="N58" s="305"/>
      <c r="O58" s="305"/>
      <c r="P58" s="305"/>
      <c r="Q58" s="305"/>
      <c r="R58" s="305"/>
      <c r="S58" s="305"/>
      <c r="T58" s="305"/>
      <c r="U58" s="4"/>
      <c r="V58" s="252">
        <f>COUNTIF('(別紙1)介護サービス事業所'!$J$4:$J$43,様式第１号!D58)</f>
        <v>0</v>
      </c>
      <c r="W58" s="253"/>
      <c r="X58" s="172"/>
      <c r="Y58" s="250" t="s">
        <v>12</v>
      </c>
      <c r="Z58" s="251"/>
      <c r="AA58" s="259">
        <f t="shared" si="3"/>
        <v>0</v>
      </c>
      <c r="AB58" s="260"/>
      <c r="AC58" s="164"/>
      <c r="AD58" s="54" t="s">
        <v>33</v>
      </c>
      <c r="AE58" s="55" t="s">
        <v>25</v>
      </c>
      <c r="AH58" s="175"/>
      <c r="AI58" s="175"/>
      <c r="AJ58" s="175"/>
      <c r="AK58" s="175"/>
      <c r="AL58" s="88"/>
      <c r="AM58" s="88"/>
      <c r="AN58" s="175"/>
      <c r="AO58" s="175"/>
      <c r="AP58" s="175"/>
      <c r="AQ58" s="175"/>
      <c r="AR58" s="175"/>
      <c r="AS58" s="175"/>
    </row>
    <row r="59" spans="1:45" ht="17.25" customHeight="1">
      <c r="A59" s="322"/>
      <c r="B59" s="368"/>
      <c r="C59" s="9">
        <v>24</v>
      </c>
      <c r="D59" s="440" t="s">
        <v>13</v>
      </c>
      <c r="E59" s="305"/>
      <c r="F59" s="305"/>
      <c r="G59" s="305"/>
      <c r="H59" s="305"/>
      <c r="I59" s="305"/>
      <c r="J59" s="305"/>
      <c r="K59" s="305"/>
      <c r="L59" s="305"/>
      <c r="M59" s="305"/>
      <c r="N59" s="305"/>
      <c r="O59" s="305"/>
      <c r="P59" s="305"/>
      <c r="Q59" s="305"/>
      <c r="R59" s="305"/>
      <c r="S59" s="305"/>
      <c r="T59" s="305"/>
      <c r="U59" s="4"/>
      <c r="V59" s="252">
        <f>COUNTIF('(別紙1)介護サービス事業所'!$J$4:$J$43,様式第１号!D59)</f>
        <v>0</v>
      </c>
      <c r="W59" s="253"/>
      <c r="X59" s="172"/>
      <c r="Y59" s="250" t="s">
        <v>12</v>
      </c>
      <c r="Z59" s="251"/>
      <c r="AA59" s="259">
        <f t="shared" si="3"/>
        <v>0</v>
      </c>
      <c r="AB59" s="260"/>
      <c r="AC59" s="164"/>
      <c r="AD59" s="54" t="s">
        <v>33</v>
      </c>
      <c r="AE59" s="55" t="s">
        <v>25</v>
      </c>
      <c r="AH59" s="175"/>
      <c r="AI59" s="175"/>
      <c r="AJ59" s="175"/>
      <c r="AK59" s="175"/>
      <c r="AL59" s="88"/>
      <c r="AM59" s="88"/>
      <c r="AN59" s="175"/>
      <c r="AO59" s="175"/>
      <c r="AP59" s="175"/>
      <c r="AQ59" s="175"/>
      <c r="AR59" s="175"/>
      <c r="AS59" s="175"/>
    </row>
    <row r="60" spans="1:45" ht="17.25" customHeight="1">
      <c r="A60" s="322"/>
      <c r="B60" s="368"/>
      <c r="C60" s="9">
        <v>25</v>
      </c>
      <c r="D60" s="440" t="s">
        <v>40</v>
      </c>
      <c r="E60" s="305"/>
      <c r="F60" s="305"/>
      <c r="G60" s="305"/>
      <c r="H60" s="305"/>
      <c r="I60" s="305"/>
      <c r="J60" s="305"/>
      <c r="K60" s="305"/>
      <c r="L60" s="305"/>
      <c r="M60" s="305"/>
      <c r="N60" s="305"/>
      <c r="O60" s="305"/>
      <c r="P60" s="305"/>
      <c r="Q60" s="305"/>
      <c r="R60" s="305"/>
      <c r="S60" s="305"/>
      <c r="T60" s="305"/>
      <c r="U60" s="5"/>
      <c r="V60" s="252">
        <f>COUNTIF('(別紙1)介護サービス事業所'!$J$4:$J$43,様式第１号!D60)</f>
        <v>0</v>
      </c>
      <c r="W60" s="253"/>
      <c r="X60" s="172"/>
      <c r="Y60" s="250" t="s">
        <v>12</v>
      </c>
      <c r="Z60" s="251"/>
      <c r="AA60" s="259">
        <f t="shared" si="3"/>
        <v>0</v>
      </c>
      <c r="AB60" s="260"/>
      <c r="AC60" s="164"/>
      <c r="AD60" s="54" t="s">
        <v>33</v>
      </c>
      <c r="AE60" s="55" t="s">
        <v>25</v>
      </c>
      <c r="AH60" s="175"/>
      <c r="AI60" s="175"/>
      <c r="AJ60" s="175"/>
      <c r="AK60" s="175"/>
      <c r="AL60" s="88"/>
      <c r="AM60" s="88"/>
      <c r="AN60" s="175"/>
      <c r="AO60" s="175"/>
      <c r="AP60" s="175"/>
      <c r="AQ60" s="175"/>
      <c r="AR60" s="175"/>
      <c r="AS60" s="175"/>
    </row>
    <row r="61" spans="1:45" ht="17.25" customHeight="1">
      <c r="A61" s="322"/>
      <c r="B61" s="368"/>
      <c r="C61" s="9">
        <v>26</v>
      </c>
      <c r="D61" s="304" t="s">
        <v>34</v>
      </c>
      <c r="E61" s="305"/>
      <c r="F61" s="305"/>
      <c r="G61" s="305"/>
      <c r="H61" s="305"/>
      <c r="I61" s="305"/>
      <c r="J61" s="305"/>
      <c r="K61" s="305"/>
      <c r="L61" s="305"/>
      <c r="M61" s="305"/>
      <c r="N61" s="305"/>
      <c r="O61" s="305"/>
      <c r="P61" s="305"/>
      <c r="Q61" s="305"/>
      <c r="R61" s="305"/>
      <c r="S61" s="305"/>
      <c r="T61" s="305"/>
      <c r="U61" s="5"/>
      <c r="V61" s="252">
        <f>COUNTIF('(別紙1)介護サービス事業所'!$J$4:$J$43,様式第１号!D61)</f>
        <v>0</v>
      </c>
      <c r="W61" s="253"/>
      <c r="X61" s="172"/>
      <c r="Y61" s="250" t="s">
        <v>12</v>
      </c>
      <c r="Z61" s="251"/>
      <c r="AA61" s="259">
        <f t="shared" si="3"/>
        <v>0</v>
      </c>
      <c r="AB61" s="260"/>
      <c r="AC61" s="164"/>
      <c r="AD61" s="54" t="s">
        <v>33</v>
      </c>
      <c r="AE61" s="55" t="s">
        <v>25</v>
      </c>
      <c r="AH61" s="175"/>
      <c r="AI61" s="175"/>
      <c r="AJ61" s="175"/>
      <c r="AK61" s="175"/>
      <c r="AL61" s="88"/>
      <c r="AM61" s="88"/>
      <c r="AN61" s="175"/>
      <c r="AO61" s="175"/>
      <c r="AP61" s="175"/>
      <c r="AQ61" s="175"/>
      <c r="AR61" s="175"/>
      <c r="AS61" s="175"/>
    </row>
    <row r="62" spans="1:45" ht="17.25" customHeight="1" thickBot="1">
      <c r="A62" s="322"/>
      <c r="B62" s="369"/>
      <c r="C62" s="9">
        <v>27</v>
      </c>
      <c r="D62" s="306" t="s">
        <v>94</v>
      </c>
      <c r="E62" s="307"/>
      <c r="F62" s="307"/>
      <c r="G62" s="307"/>
      <c r="H62" s="307"/>
      <c r="I62" s="307"/>
      <c r="J62" s="307"/>
      <c r="K62" s="307"/>
      <c r="L62" s="307"/>
      <c r="M62" s="307"/>
      <c r="N62" s="307"/>
      <c r="O62" s="307"/>
      <c r="P62" s="307"/>
      <c r="Q62" s="307"/>
      <c r="R62" s="307"/>
      <c r="S62" s="307"/>
      <c r="T62" s="307"/>
      <c r="U62" s="5"/>
      <c r="V62" s="377">
        <f>COUNTIF('(別紙1)介護サービス事業所'!$J$4:$J$43,様式第１号!D62)</f>
        <v>0</v>
      </c>
      <c r="W62" s="378"/>
      <c r="X62" s="172"/>
      <c r="Y62" s="332" t="s">
        <v>12</v>
      </c>
      <c r="Z62" s="446"/>
      <c r="AA62" s="315">
        <f t="shared" si="3"/>
        <v>0</v>
      </c>
      <c r="AB62" s="316"/>
      <c r="AC62" s="173"/>
      <c r="AD62" s="54" t="s">
        <v>33</v>
      </c>
      <c r="AE62" s="55" t="s">
        <v>25</v>
      </c>
      <c r="AH62" s="175"/>
      <c r="AI62" s="175"/>
      <c r="AJ62" s="175"/>
      <c r="AK62" s="175"/>
      <c r="AL62" s="88"/>
      <c r="AM62" s="88"/>
      <c r="AN62" s="175"/>
      <c r="AO62" s="175"/>
      <c r="AP62" s="175"/>
      <c r="AQ62" s="175"/>
      <c r="AR62" s="175"/>
      <c r="AS62" s="175"/>
    </row>
    <row r="63" spans="1:45" ht="17.25" customHeight="1" thickBot="1">
      <c r="A63" s="322"/>
      <c r="B63" s="310" t="s">
        <v>14</v>
      </c>
      <c r="C63" s="311"/>
      <c r="D63" s="311"/>
      <c r="E63" s="311"/>
      <c r="F63" s="311"/>
      <c r="G63" s="311"/>
      <c r="H63" s="311"/>
      <c r="I63" s="311"/>
      <c r="J63" s="311"/>
      <c r="K63" s="311"/>
      <c r="L63" s="311"/>
      <c r="M63" s="311"/>
      <c r="N63" s="311"/>
      <c r="O63" s="311"/>
      <c r="P63" s="311"/>
      <c r="Q63" s="311"/>
      <c r="R63" s="311"/>
      <c r="S63" s="311"/>
      <c r="T63" s="312"/>
      <c r="U63" s="165"/>
      <c r="V63" s="296">
        <f>SUM(V56:W62)</f>
        <v>0</v>
      </c>
      <c r="W63" s="297"/>
      <c r="X63" s="166"/>
      <c r="Y63" s="302" t="s">
        <v>12</v>
      </c>
      <c r="Z63" s="303"/>
      <c r="AA63" s="317">
        <f>SUM(AA56:AC62)</f>
        <v>0</v>
      </c>
      <c r="AB63" s="318"/>
      <c r="AC63" s="168"/>
      <c r="AD63" s="56" t="s">
        <v>33</v>
      </c>
      <c r="AE63" s="57" t="s">
        <v>25</v>
      </c>
      <c r="AF63" s="153"/>
      <c r="AG63" s="153"/>
      <c r="AH63" s="175"/>
      <c r="AI63" s="175"/>
      <c r="AJ63" s="175"/>
      <c r="AK63" s="175"/>
      <c r="AL63" s="88"/>
      <c r="AM63" s="88"/>
      <c r="AN63" s="175"/>
      <c r="AO63" s="175"/>
      <c r="AP63" s="175"/>
      <c r="AQ63" s="175"/>
      <c r="AR63" s="175"/>
      <c r="AS63" s="175"/>
    </row>
    <row r="64" spans="1:45" ht="17.25" customHeight="1">
      <c r="A64" s="322"/>
      <c r="B64" s="364" t="s">
        <v>41</v>
      </c>
      <c r="C64" s="70">
        <v>28</v>
      </c>
      <c r="D64" s="373" t="s">
        <v>42</v>
      </c>
      <c r="E64" s="314"/>
      <c r="F64" s="314"/>
      <c r="G64" s="314"/>
      <c r="H64" s="314"/>
      <c r="I64" s="314"/>
      <c r="J64" s="314"/>
      <c r="K64" s="314"/>
      <c r="L64" s="314"/>
      <c r="M64" s="314"/>
      <c r="N64" s="314"/>
      <c r="O64" s="314"/>
      <c r="P64" s="314"/>
      <c r="Q64" s="314"/>
      <c r="R64" s="314"/>
      <c r="S64" s="314"/>
      <c r="T64" s="314"/>
      <c r="U64" s="3"/>
      <c r="V64" s="319">
        <f>COUNTIF('(別紙1)介護サービス事業所'!$J$4:$J$43,様式第１号!D64)</f>
        <v>0</v>
      </c>
      <c r="W64" s="320"/>
      <c r="X64" s="178"/>
      <c r="Y64" s="293" t="s">
        <v>12</v>
      </c>
      <c r="Z64" s="444"/>
      <c r="AA64" s="324">
        <f t="shared" ref="AA64:AA71" si="4">V64*8</f>
        <v>0</v>
      </c>
      <c r="AB64" s="325"/>
      <c r="AC64" s="170"/>
      <c r="AD64" s="54" t="s">
        <v>33</v>
      </c>
      <c r="AE64" s="55" t="s">
        <v>25</v>
      </c>
      <c r="AF64" s="153"/>
      <c r="AG64" s="153"/>
      <c r="AH64" s="175"/>
      <c r="AI64" s="175"/>
      <c r="AJ64" s="175"/>
      <c r="AK64" s="175"/>
      <c r="AL64" s="88"/>
      <c r="AM64" s="88"/>
      <c r="AN64" s="175"/>
      <c r="AO64" s="175"/>
      <c r="AP64" s="175"/>
      <c r="AQ64" s="175"/>
      <c r="AR64" s="175"/>
      <c r="AS64" s="175"/>
    </row>
    <row r="65" spans="1:45" ht="17.25" customHeight="1">
      <c r="A65" s="322"/>
      <c r="B65" s="365"/>
      <c r="C65" s="9">
        <v>29</v>
      </c>
      <c r="D65" s="304" t="s">
        <v>43</v>
      </c>
      <c r="E65" s="305"/>
      <c r="F65" s="305"/>
      <c r="G65" s="305"/>
      <c r="H65" s="305"/>
      <c r="I65" s="305"/>
      <c r="J65" s="305"/>
      <c r="K65" s="305"/>
      <c r="L65" s="305"/>
      <c r="M65" s="305"/>
      <c r="N65" s="305"/>
      <c r="O65" s="305"/>
      <c r="P65" s="305"/>
      <c r="Q65" s="305"/>
      <c r="R65" s="305"/>
      <c r="S65" s="305"/>
      <c r="T65" s="374"/>
      <c r="U65" s="177"/>
      <c r="V65" s="252">
        <f>COUNTIF('(別紙1)介護サービス事業所'!$J$4:$J$43,様式第１号!D65)</f>
        <v>0</v>
      </c>
      <c r="W65" s="253"/>
      <c r="X65" s="178"/>
      <c r="Y65" s="250" t="s">
        <v>12</v>
      </c>
      <c r="Z65" s="251"/>
      <c r="AA65" s="259">
        <f t="shared" si="4"/>
        <v>0</v>
      </c>
      <c r="AB65" s="260"/>
      <c r="AC65" s="164"/>
      <c r="AD65" s="54" t="s">
        <v>33</v>
      </c>
      <c r="AE65" s="55" t="s">
        <v>25</v>
      </c>
      <c r="AF65" s="154"/>
      <c r="AG65" s="154"/>
      <c r="AH65" s="176"/>
      <c r="AI65" s="176"/>
      <c r="AJ65" s="176"/>
      <c r="AK65" s="176"/>
      <c r="AL65" s="87"/>
      <c r="AM65" s="87"/>
      <c r="AN65" s="175"/>
      <c r="AO65" s="175"/>
      <c r="AP65" s="175"/>
      <c r="AQ65" s="175"/>
      <c r="AR65" s="175"/>
      <c r="AS65" s="175"/>
    </row>
    <row r="66" spans="1:45" ht="17.25" customHeight="1">
      <c r="A66" s="322"/>
      <c r="B66" s="365"/>
      <c r="C66" s="9">
        <v>30</v>
      </c>
      <c r="D66" s="304" t="s">
        <v>44</v>
      </c>
      <c r="E66" s="305"/>
      <c r="F66" s="305"/>
      <c r="G66" s="305"/>
      <c r="H66" s="305"/>
      <c r="I66" s="305"/>
      <c r="J66" s="305"/>
      <c r="K66" s="305"/>
      <c r="L66" s="305"/>
      <c r="M66" s="305"/>
      <c r="N66" s="305"/>
      <c r="O66" s="305"/>
      <c r="P66" s="305"/>
      <c r="Q66" s="305"/>
      <c r="R66" s="305"/>
      <c r="S66" s="305"/>
      <c r="T66" s="305"/>
      <c r="U66" s="111"/>
      <c r="V66" s="252">
        <f>COUNTIF('(別紙1)介護サービス事業所'!$J$4:$J$43,様式第１号!D66)</f>
        <v>0</v>
      </c>
      <c r="W66" s="253"/>
      <c r="X66" s="178"/>
      <c r="Y66" s="250" t="s">
        <v>12</v>
      </c>
      <c r="Z66" s="251"/>
      <c r="AA66" s="259">
        <f t="shared" si="4"/>
        <v>0</v>
      </c>
      <c r="AB66" s="260"/>
      <c r="AC66" s="164"/>
      <c r="AD66" s="54" t="s">
        <v>33</v>
      </c>
      <c r="AE66" s="55" t="s">
        <v>25</v>
      </c>
      <c r="AH66" s="176"/>
      <c r="AI66" s="176"/>
      <c r="AJ66" s="176"/>
      <c r="AK66" s="176"/>
      <c r="AL66" s="87"/>
      <c r="AM66" s="87"/>
      <c r="AN66" s="175"/>
      <c r="AO66" s="175"/>
      <c r="AP66" s="175"/>
      <c r="AQ66" s="175"/>
      <c r="AR66" s="175"/>
      <c r="AS66" s="175"/>
    </row>
    <row r="67" spans="1:45" ht="17.25" customHeight="1">
      <c r="A67" s="322"/>
      <c r="B67" s="365"/>
      <c r="C67" s="9">
        <v>31</v>
      </c>
      <c r="D67" s="304" t="s">
        <v>45</v>
      </c>
      <c r="E67" s="305"/>
      <c r="F67" s="305"/>
      <c r="G67" s="305"/>
      <c r="H67" s="305"/>
      <c r="I67" s="305"/>
      <c r="J67" s="305"/>
      <c r="K67" s="305"/>
      <c r="L67" s="305"/>
      <c r="M67" s="305"/>
      <c r="N67" s="305"/>
      <c r="O67" s="305"/>
      <c r="P67" s="305"/>
      <c r="Q67" s="305"/>
      <c r="R67" s="305"/>
      <c r="S67" s="305"/>
      <c r="T67" s="305"/>
      <c r="U67" s="111"/>
      <c r="V67" s="252">
        <f>COUNTIF('(別紙1)介護サービス事業所'!$J$4:$J$43,様式第１号!D67)</f>
        <v>0</v>
      </c>
      <c r="W67" s="253"/>
      <c r="X67" s="172"/>
      <c r="Y67" s="250" t="s">
        <v>12</v>
      </c>
      <c r="Z67" s="251"/>
      <c r="AA67" s="259">
        <f t="shared" si="4"/>
        <v>0</v>
      </c>
      <c r="AB67" s="260"/>
      <c r="AC67" s="164"/>
      <c r="AD67" s="54" t="s">
        <v>33</v>
      </c>
      <c r="AE67" s="55" t="s">
        <v>25</v>
      </c>
      <c r="AH67" s="176"/>
      <c r="AI67" s="176"/>
      <c r="AJ67" s="176"/>
      <c r="AK67" s="176"/>
      <c r="AL67" s="87"/>
      <c r="AM67" s="87"/>
      <c r="AN67" s="175"/>
      <c r="AO67" s="175"/>
      <c r="AP67" s="175"/>
      <c r="AQ67" s="175"/>
      <c r="AR67" s="175"/>
      <c r="AS67" s="175"/>
    </row>
    <row r="68" spans="1:45" ht="17.25" customHeight="1">
      <c r="A68" s="322"/>
      <c r="B68" s="365"/>
      <c r="C68" s="9">
        <v>32</v>
      </c>
      <c r="D68" s="304" t="s">
        <v>95</v>
      </c>
      <c r="E68" s="305"/>
      <c r="F68" s="305"/>
      <c r="G68" s="305"/>
      <c r="H68" s="305"/>
      <c r="I68" s="305"/>
      <c r="J68" s="305"/>
      <c r="K68" s="305"/>
      <c r="L68" s="305"/>
      <c r="M68" s="305"/>
      <c r="N68" s="305"/>
      <c r="O68" s="305"/>
      <c r="P68" s="305"/>
      <c r="Q68" s="305"/>
      <c r="R68" s="305"/>
      <c r="S68" s="305"/>
      <c r="T68" s="305"/>
      <c r="U68" s="111"/>
      <c r="V68" s="252">
        <f>COUNTIF('(別紙1)介護サービス事業所'!$J$4:$J$43,様式第１号!D68)</f>
        <v>0</v>
      </c>
      <c r="W68" s="253"/>
      <c r="X68" s="172"/>
      <c r="Y68" s="250" t="s">
        <v>12</v>
      </c>
      <c r="Z68" s="251"/>
      <c r="AA68" s="259">
        <f t="shared" si="4"/>
        <v>0</v>
      </c>
      <c r="AB68" s="260"/>
      <c r="AC68" s="164"/>
      <c r="AD68" s="54" t="s">
        <v>33</v>
      </c>
      <c r="AE68" s="55" t="s">
        <v>25</v>
      </c>
      <c r="AH68" s="176"/>
      <c r="AI68" s="176"/>
      <c r="AJ68" s="176"/>
      <c r="AK68" s="176"/>
      <c r="AL68" s="87"/>
      <c r="AM68" s="87"/>
      <c r="AN68" s="175"/>
      <c r="AO68" s="175"/>
      <c r="AP68" s="175"/>
      <c r="AQ68" s="175"/>
      <c r="AR68" s="175"/>
      <c r="AS68" s="175"/>
    </row>
    <row r="69" spans="1:45" ht="17.25" customHeight="1">
      <c r="A69" s="322"/>
      <c r="B69" s="365"/>
      <c r="C69" s="9">
        <v>33</v>
      </c>
      <c r="D69" s="304" t="s">
        <v>96</v>
      </c>
      <c r="E69" s="305"/>
      <c r="F69" s="305"/>
      <c r="G69" s="305"/>
      <c r="H69" s="305"/>
      <c r="I69" s="305"/>
      <c r="J69" s="305"/>
      <c r="K69" s="305"/>
      <c r="L69" s="305"/>
      <c r="M69" s="305"/>
      <c r="N69" s="305"/>
      <c r="O69" s="305"/>
      <c r="P69" s="305"/>
      <c r="Q69" s="305"/>
      <c r="R69" s="305"/>
      <c r="S69" s="305"/>
      <c r="T69" s="305"/>
      <c r="U69" s="111"/>
      <c r="V69" s="252">
        <f>COUNTIF('(別紙1)介護サービス事業所'!$J$4:$J$43,様式第１号!D69)</f>
        <v>0</v>
      </c>
      <c r="W69" s="253"/>
      <c r="X69" s="172"/>
      <c r="Y69" s="250" t="s">
        <v>12</v>
      </c>
      <c r="Z69" s="251"/>
      <c r="AA69" s="259">
        <f t="shared" si="4"/>
        <v>0</v>
      </c>
      <c r="AB69" s="260"/>
      <c r="AC69" s="164"/>
      <c r="AD69" s="54" t="s">
        <v>33</v>
      </c>
      <c r="AE69" s="55" t="s">
        <v>25</v>
      </c>
      <c r="AH69" s="176"/>
      <c r="AI69" s="176"/>
      <c r="AJ69" s="176"/>
      <c r="AK69" s="176"/>
      <c r="AL69" s="87"/>
      <c r="AM69" s="87"/>
      <c r="AN69" s="175"/>
      <c r="AO69" s="175"/>
      <c r="AP69" s="175"/>
      <c r="AQ69" s="175"/>
      <c r="AR69" s="175"/>
      <c r="AS69" s="175"/>
    </row>
    <row r="70" spans="1:45" ht="17.25" customHeight="1">
      <c r="A70" s="322"/>
      <c r="B70" s="365"/>
      <c r="C70" s="9">
        <v>34</v>
      </c>
      <c r="D70" s="304" t="s">
        <v>97</v>
      </c>
      <c r="E70" s="305"/>
      <c r="F70" s="305"/>
      <c r="G70" s="305"/>
      <c r="H70" s="305"/>
      <c r="I70" s="305"/>
      <c r="J70" s="305"/>
      <c r="K70" s="305"/>
      <c r="L70" s="305"/>
      <c r="M70" s="305"/>
      <c r="N70" s="305"/>
      <c r="O70" s="305"/>
      <c r="P70" s="305"/>
      <c r="Q70" s="305"/>
      <c r="R70" s="305"/>
      <c r="S70" s="305"/>
      <c r="T70" s="305"/>
      <c r="U70" s="111"/>
      <c r="V70" s="252">
        <f>COUNTIF('(別紙1)介護サービス事業所'!$J$4:$J$43,様式第１号!D70)</f>
        <v>0</v>
      </c>
      <c r="W70" s="253"/>
      <c r="X70" s="172"/>
      <c r="Y70" s="250" t="s">
        <v>12</v>
      </c>
      <c r="Z70" s="251"/>
      <c r="AA70" s="259">
        <f t="shared" si="4"/>
        <v>0</v>
      </c>
      <c r="AB70" s="260"/>
      <c r="AC70" s="164"/>
      <c r="AD70" s="54" t="s">
        <v>33</v>
      </c>
      <c r="AE70" s="55" t="s">
        <v>25</v>
      </c>
      <c r="AH70" s="176"/>
      <c r="AI70" s="176"/>
      <c r="AJ70" s="176"/>
      <c r="AK70" s="176"/>
      <c r="AL70" s="87"/>
      <c r="AM70" s="87"/>
      <c r="AN70" s="175"/>
      <c r="AO70" s="175"/>
      <c r="AP70" s="175"/>
      <c r="AQ70" s="175"/>
      <c r="AR70" s="175"/>
      <c r="AS70" s="175"/>
    </row>
    <row r="71" spans="1:45" ht="17.25" customHeight="1" thickBot="1">
      <c r="A71" s="322"/>
      <c r="B71" s="366"/>
      <c r="C71" s="9">
        <v>35</v>
      </c>
      <c r="D71" s="306" t="s">
        <v>98</v>
      </c>
      <c r="E71" s="307"/>
      <c r="F71" s="307"/>
      <c r="G71" s="307"/>
      <c r="H71" s="307"/>
      <c r="I71" s="307"/>
      <c r="J71" s="307"/>
      <c r="K71" s="307"/>
      <c r="L71" s="307"/>
      <c r="M71" s="307"/>
      <c r="N71" s="307"/>
      <c r="O71" s="307"/>
      <c r="P71" s="307"/>
      <c r="Q71" s="307"/>
      <c r="R71" s="307"/>
      <c r="S71" s="307"/>
      <c r="T71" s="307"/>
      <c r="U71" s="111"/>
      <c r="V71" s="377">
        <f>COUNTIF('(別紙1)介護サービス事業所'!$J$4:$J$43,様式第１号!D71)</f>
        <v>0</v>
      </c>
      <c r="W71" s="378"/>
      <c r="X71" s="172"/>
      <c r="Y71" s="395" t="s">
        <v>12</v>
      </c>
      <c r="Z71" s="396"/>
      <c r="AA71" s="315">
        <f t="shared" si="4"/>
        <v>0</v>
      </c>
      <c r="AB71" s="316"/>
      <c r="AC71" s="164"/>
      <c r="AD71" s="54" t="s">
        <v>33</v>
      </c>
      <c r="AE71" s="55" t="s">
        <v>25</v>
      </c>
      <c r="AH71" s="176"/>
      <c r="AI71" s="176"/>
      <c r="AJ71" s="176"/>
      <c r="AK71" s="176"/>
      <c r="AL71" s="87"/>
      <c r="AM71" s="87"/>
      <c r="AN71" s="175"/>
      <c r="AO71" s="175"/>
      <c r="AP71" s="175"/>
      <c r="AQ71" s="175"/>
      <c r="AR71" s="175"/>
      <c r="AS71" s="175"/>
    </row>
    <row r="72" spans="1:45" ht="17.25" customHeight="1" thickBot="1">
      <c r="A72" s="323"/>
      <c r="B72" s="310" t="s">
        <v>14</v>
      </c>
      <c r="C72" s="311"/>
      <c r="D72" s="311"/>
      <c r="E72" s="311"/>
      <c r="F72" s="311"/>
      <c r="G72" s="311"/>
      <c r="H72" s="311"/>
      <c r="I72" s="311"/>
      <c r="J72" s="311"/>
      <c r="K72" s="311"/>
      <c r="L72" s="311"/>
      <c r="M72" s="311"/>
      <c r="N72" s="311"/>
      <c r="O72" s="311"/>
      <c r="P72" s="311"/>
      <c r="Q72" s="311"/>
      <c r="R72" s="311"/>
      <c r="S72" s="311"/>
      <c r="T72" s="312"/>
      <c r="U72" s="165"/>
      <c r="V72" s="296">
        <f>SUM(V64:W71)</f>
        <v>0</v>
      </c>
      <c r="W72" s="297"/>
      <c r="X72" s="166"/>
      <c r="Y72" s="302" t="s">
        <v>12</v>
      </c>
      <c r="Z72" s="303"/>
      <c r="AA72" s="317">
        <f>SUM(AA64:AC71)</f>
        <v>0</v>
      </c>
      <c r="AB72" s="318"/>
      <c r="AC72" s="168"/>
      <c r="AD72" s="56" t="s">
        <v>33</v>
      </c>
      <c r="AE72" s="57" t="s">
        <v>25</v>
      </c>
      <c r="AH72" s="176"/>
      <c r="AI72" s="176"/>
      <c r="AJ72" s="176"/>
      <c r="AK72" s="176"/>
      <c r="AL72" s="87"/>
      <c r="AM72" s="87"/>
      <c r="AN72" s="175"/>
      <c r="AO72" s="175"/>
      <c r="AP72" s="175"/>
      <c r="AQ72" s="175"/>
      <c r="AR72" s="175"/>
      <c r="AS72" s="175"/>
    </row>
    <row r="73" spans="1:45" ht="20.25" customHeight="1" thickBot="1">
      <c r="A73" s="310" t="s">
        <v>172</v>
      </c>
      <c r="B73" s="311"/>
      <c r="C73" s="311"/>
      <c r="D73" s="311"/>
      <c r="E73" s="311"/>
      <c r="F73" s="311"/>
      <c r="G73" s="311"/>
      <c r="H73" s="311"/>
      <c r="I73" s="311"/>
      <c r="J73" s="311"/>
      <c r="K73" s="311"/>
      <c r="L73" s="311"/>
      <c r="M73" s="311"/>
      <c r="N73" s="311"/>
      <c r="O73" s="311"/>
      <c r="P73" s="311"/>
      <c r="Q73" s="311"/>
      <c r="R73" s="311"/>
      <c r="S73" s="311"/>
      <c r="T73" s="312"/>
      <c r="U73" s="98"/>
      <c r="V73" s="296">
        <f>V47+V53+V63+V72</f>
        <v>0</v>
      </c>
      <c r="W73" s="297"/>
      <c r="X73" s="134"/>
      <c r="Y73" s="302" t="s">
        <v>12</v>
      </c>
      <c r="Z73" s="303"/>
      <c r="AA73" s="317">
        <f>AA47+AA53+AA63+AA72</f>
        <v>0</v>
      </c>
      <c r="AB73" s="318"/>
      <c r="AC73" s="187"/>
      <c r="AD73" s="58" t="s">
        <v>33</v>
      </c>
      <c r="AE73" s="57" t="s">
        <v>25</v>
      </c>
    </row>
    <row r="74" spans="1:45" ht="17.25" customHeight="1">
      <c r="A74" s="77"/>
      <c r="B74" s="375" t="s">
        <v>171</v>
      </c>
      <c r="C74" s="376"/>
      <c r="D74" s="376"/>
      <c r="E74" s="376"/>
      <c r="F74" s="376"/>
      <c r="G74" s="376"/>
      <c r="H74" s="376"/>
      <c r="I74" s="376"/>
      <c r="J74" s="376"/>
      <c r="K74" s="376"/>
      <c r="L74" s="376"/>
      <c r="M74" s="376"/>
      <c r="N74" s="314"/>
      <c r="O74" s="314"/>
      <c r="P74" s="314"/>
      <c r="Q74" s="314"/>
      <c r="R74" s="314"/>
      <c r="S74" s="314"/>
      <c r="T74" s="314"/>
      <c r="U74" s="96"/>
      <c r="V74" s="135"/>
      <c r="W74" s="136"/>
      <c r="X74" s="136"/>
      <c r="Y74" s="109"/>
      <c r="Z74" s="109"/>
      <c r="AA74" s="108"/>
      <c r="AB74" s="109"/>
      <c r="AC74" s="109"/>
      <c r="AD74" s="109"/>
      <c r="AE74" s="110"/>
      <c r="AL74" s="87"/>
      <c r="AM74" s="88"/>
    </row>
    <row r="75" spans="1:45" ht="17.25" customHeight="1">
      <c r="A75" s="38"/>
      <c r="B75" s="105">
        <v>36</v>
      </c>
      <c r="C75" s="304" t="s">
        <v>107</v>
      </c>
      <c r="D75" s="305"/>
      <c r="E75" s="305"/>
      <c r="F75" s="305"/>
      <c r="G75" s="305"/>
      <c r="H75" s="305"/>
      <c r="I75" s="305"/>
      <c r="J75" s="305"/>
      <c r="K75" s="305"/>
      <c r="L75" s="305"/>
      <c r="M75" s="305"/>
      <c r="N75" s="305"/>
      <c r="O75" s="305"/>
      <c r="P75" s="305"/>
      <c r="Q75" s="305"/>
      <c r="R75" s="305"/>
      <c r="S75" s="305"/>
      <c r="T75" s="305"/>
      <c r="U75" s="104"/>
      <c r="V75" s="287">
        <f>COUNTIF('（別紙2）医療機関・薬局'!$K$4:$K$43,様式第１号!AF75)</f>
        <v>0</v>
      </c>
      <c r="W75" s="288"/>
      <c r="X75" s="133"/>
      <c r="Y75" s="289" t="s">
        <v>12</v>
      </c>
      <c r="Z75" s="290"/>
      <c r="AA75" s="294">
        <f>V75*130</f>
        <v>0</v>
      </c>
      <c r="AB75" s="295"/>
      <c r="AC75" s="189"/>
      <c r="AD75" s="76" t="s">
        <v>33</v>
      </c>
      <c r="AE75" s="78" t="s">
        <v>25</v>
      </c>
      <c r="AF75" s="146" t="str">
        <f>$B$74&amp;C75</f>
        <v>病院（病床50床未満）</v>
      </c>
      <c r="AL75" s="88"/>
      <c r="AM75" s="88"/>
    </row>
    <row r="76" spans="1:45" ht="17.25" customHeight="1">
      <c r="A76" s="38"/>
      <c r="B76" s="106">
        <v>37</v>
      </c>
      <c r="C76" s="304" t="s">
        <v>108</v>
      </c>
      <c r="D76" s="305"/>
      <c r="E76" s="305"/>
      <c r="F76" s="305"/>
      <c r="G76" s="305"/>
      <c r="H76" s="305"/>
      <c r="I76" s="305"/>
      <c r="J76" s="305"/>
      <c r="K76" s="305"/>
      <c r="L76" s="305"/>
      <c r="M76" s="305"/>
      <c r="N76" s="305"/>
      <c r="O76" s="305"/>
      <c r="P76" s="305"/>
      <c r="Q76" s="305"/>
      <c r="R76" s="305"/>
      <c r="S76" s="305"/>
      <c r="T76" s="305"/>
      <c r="U76" s="97"/>
      <c r="V76" s="291">
        <f>COUNTIF('（別紙2）医療機関・薬局'!$K$4:$K$43,様式第１号!AF76)</f>
        <v>0</v>
      </c>
      <c r="W76" s="292"/>
      <c r="X76" s="131"/>
      <c r="Y76" s="250" t="s">
        <v>12</v>
      </c>
      <c r="Z76" s="251"/>
      <c r="AA76" s="294">
        <f>V76*180</f>
        <v>0</v>
      </c>
      <c r="AB76" s="295"/>
      <c r="AC76" s="190"/>
      <c r="AD76" s="54" t="s">
        <v>33</v>
      </c>
      <c r="AE76" s="55" t="s">
        <v>25</v>
      </c>
      <c r="AF76" s="146" t="str">
        <f t="shared" ref="AF76:AF81" si="5">$B$74&amp;C76</f>
        <v>病院（病床50床以上100床未満）</v>
      </c>
      <c r="AL76" s="88"/>
      <c r="AM76" s="88"/>
    </row>
    <row r="77" spans="1:45" ht="17.25" customHeight="1">
      <c r="A77" s="38"/>
      <c r="B77" s="106">
        <v>38</v>
      </c>
      <c r="C77" s="304" t="s">
        <v>140</v>
      </c>
      <c r="D77" s="305"/>
      <c r="E77" s="305"/>
      <c r="F77" s="305"/>
      <c r="G77" s="305"/>
      <c r="H77" s="305"/>
      <c r="I77" s="305"/>
      <c r="J77" s="305"/>
      <c r="K77" s="305"/>
      <c r="L77" s="305"/>
      <c r="M77" s="305"/>
      <c r="N77" s="305"/>
      <c r="O77" s="305"/>
      <c r="P77" s="305"/>
      <c r="Q77" s="305"/>
      <c r="R77" s="305"/>
      <c r="S77" s="305"/>
      <c r="T77" s="305"/>
      <c r="U77" s="97"/>
      <c r="V77" s="291">
        <f>COUNTIF('（別紙2）医療機関・薬局'!$K$4:$K$43,様式第１号!AF77)</f>
        <v>0</v>
      </c>
      <c r="W77" s="292"/>
      <c r="X77" s="131"/>
      <c r="Y77" s="250" t="s">
        <v>12</v>
      </c>
      <c r="Z77" s="251"/>
      <c r="AA77" s="294">
        <f>V77*230</f>
        <v>0</v>
      </c>
      <c r="AB77" s="295"/>
      <c r="AC77" s="190"/>
      <c r="AD77" s="54" t="s">
        <v>33</v>
      </c>
      <c r="AE77" s="55" t="s">
        <v>25</v>
      </c>
      <c r="AF77" s="146" t="str">
        <f t="shared" si="5"/>
        <v>病院（病床100床以上150床未満）</v>
      </c>
      <c r="AL77" s="88"/>
      <c r="AM77" s="88"/>
    </row>
    <row r="78" spans="1:45" ht="17.25" customHeight="1">
      <c r="A78" s="38"/>
      <c r="B78" s="106">
        <v>39</v>
      </c>
      <c r="C78" s="304" t="s">
        <v>141</v>
      </c>
      <c r="D78" s="305"/>
      <c r="E78" s="305"/>
      <c r="F78" s="305"/>
      <c r="G78" s="305"/>
      <c r="H78" s="305"/>
      <c r="I78" s="305"/>
      <c r="J78" s="305"/>
      <c r="K78" s="305"/>
      <c r="L78" s="305"/>
      <c r="M78" s="305"/>
      <c r="N78" s="305"/>
      <c r="O78" s="305"/>
      <c r="P78" s="305"/>
      <c r="Q78" s="305"/>
      <c r="R78" s="305"/>
      <c r="S78" s="305"/>
      <c r="T78" s="305"/>
      <c r="U78" s="97"/>
      <c r="V78" s="291">
        <f>COUNTIF('（別紙2）医療機関・薬局'!$K$4:$K$43,様式第１号!AF78)</f>
        <v>0</v>
      </c>
      <c r="W78" s="292"/>
      <c r="X78" s="131"/>
      <c r="Y78" s="250" t="s">
        <v>12</v>
      </c>
      <c r="Z78" s="251"/>
      <c r="AA78" s="294">
        <f>V78*280</f>
        <v>0</v>
      </c>
      <c r="AB78" s="295"/>
      <c r="AC78" s="190"/>
      <c r="AD78" s="54" t="s">
        <v>33</v>
      </c>
      <c r="AE78" s="55" t="s">
        <v>25</v>
      </c>
      <c r="AF78" s="146" t="str">
        <f t="shared" si="5"/>
        <v>病院（病床150床以上200床未満）</v>
      </c>
      <c r="AL78" s="88"/>
      <c r="AM78" s="88"/>
    </row>
    <row r="79" spans="1:45" ht="17.25" customHeight="1">
      <c r="A79" s="38" t="s">
        <v>86</v>
      </c>
      <c r="B79" s="106">
        <v>40</v>
      </c>
      <c r="C79" s="304" t="s">
        <v>142</v>
      </c>
      <c r="D79" s="305"/>
      <c r="E79" s="305"/>
      <c r="F79" s="305"/>
      <c r="G79" s="305"/>
      <c r="H79" s="305"/>
      <c r="I79" s="305"/>
      <c r="J79" s="305"/>
      <c r="K79" s="305"/>
      <c r="L79" s="305"/>
      <c r="M79" s="305"/>
      <c r="N79" s="305"/>
      <c r="O79" s="305"/>
      <c r="P79" s="305"/>
      <c r="Q79" s="305"/>
      <c r="R79" s="305"/>
      <c r="S79" s="305"/>
      <c r="T79" s="305"/>
      <c r="U79" s="97"/>
      <c r="V79" s="291">
        <f>COUNTIF('（別紙2）医療機関・薬局'!$K$4:$K$43,様式第１号!AF79)</f>
        <v>0</v>
      </c>
      <c r="W79" s="292"/>
      <c r="X79" s="131"/>
      <c r="Y79" s="250" t="s">
        <v>12</v>
      </c>
      <c r="Z79" s="251"/>
      <c r="AA79" s="294">
        <f>V79*330</f>
        <v>0</v>
      </c>
      <c r="AB79" s="295"/>
      <c r="AC79" s="190"/>
      <c r="AD79" s="54" t="s">
        <v>33</v>
      </c>
      <c r="AE79" s="55" t="s">
        <v>25</v>
      </c>
      <c r="AF79" s="146" t="str">
        <f t="shared" si="5"/>
        <v>病院（病床200床以上250床未満）</v>
      </c>
      <c r="AL79" s="88"/>
      <c r="AM79" s="88"/>
    </row>
    <row r="80" spans="1:45" ht="17.25" customHeight="1">
      <c r="A80" s="38"/>
      <c r="B80" s="106">
        <v>41</v>
      </c>
      <c r="C80" s="304" t="s">
        <v>143</v>
      </c>
      <c r="D80" s="305"/>
      <c r="E80" s="305"/>
      <c r="F80" s="305"/>
      <c r="G80" s="305"/>
      <c r="H80" s="305"/>
      <c r="I80" s="305"/>
      <c r="J80" s="305"/>
      <c r="K80" s="305"/>
      <c r="L80" s="305"/>
      <c r="M80" s="305"/>
      <c r="N80" s="305"/>
      <c r="O80" s="305"/>
      <c r="P80" s="305"/>
      <c r="Q80" s="305"/>
      <c r="R80" s="305"/>
      <c r="S80" s="305"/>
      <c r="T80" s="305"/>
      <c r="U80" s="97"/>
      <c r="V80" s="291">
        <f>COUNTIF('（別紙2）医療機関・薬局'!$K$4:$K$43,様式第１号!AF80)</f>
        <v>0</v>
      </c>
      <c r="W80" s="292"/>
      <c r="X80" s="131"/>
      <c r="Y80" s="250" t="s">
        <v>12</v>
      </c>
      <c r="Z80" s="251"/>
      <c r="AA80" s="294">
        <f>V80*380</f>
        <v>0</v>
      </c>
      <c r="AB80" s="295"/>
      <c r="AC80" s="190"/>
      <c r="AD80" s="54" t="s">
        <v>33</v>
      </c>
      <c r="AE80" s="55" t="s">
        <v>25</v>
      </c>
      <c r="AF80" s="146" t="str">
        <f t="shared" si="5"/>
        <v>病院（病床250床以上300床未満）</v>
      </c>
      <c r="AL80" s="88"/>
      <c r="AM80" s="88"/>
    </row>
    <row r="81" spans="1:45" ht="17.25" customHeight="1" thickBot="1">
      <c r="A81" s="38" t="s">
        <v>87</v>
      </c>
      <c r="B81" s="106">
        <v>42</v>
      </c>
      <c r="C81" s="306" t="s">
        <v>144</v>
      </c>
      <c r="D81" s="307"/>
      <c r="E81" s="307"/>
      <c r="F81" s="307"/>
      <c r="G81" s="307"/>
      <c r="H81" s="307"/>
      <c r="I81" s="307"/>
      <c r="J81" s="307"/>
      <c r="K81" s="307"/>
      <c r="L81" s="307"/>
      <c r="M81" s="307"/>
      <c r="N81" s="307"/>
      <c r="O81" s="307"/>
      <c r="P81" s="307"/>
      <c r="Q81" s="307"/>
      <c r="R81" s="307"/>
      <c r="S81" s="307"/>
      <c r="T81" s="307"/>
      <c r="U81" s="125"/>
      <c r="V81" s="291">
        <f>COUNTIF('（別紙2）医療機関・薬局'!$K$4:$K$43,様式第１号!AF81)</f>
        <v>0</v>
      </c>
      <c r="W81" s="292"/>
      <c r="X81" s="131"/>
      <c r="Y81" s="250" t="s">
        <v>12</v>
      </c>
      <c r="Z81" s="251"/>
      <c r="AA81" s="300">
        <f>V81*430</f>
        <v>0</v>
      </c>
      <c r="AB81" s="301"/>
      <c r="AC81" s="191"/>
      <c r="AD81" s="54" t="s">
        <v>33</v>
      </c>
      <c r="AE81" s="55" t="s">
        <v>25</v>
      </c>
      <c r="AF81" s="146" t="str">
        <f t="shared" si="5"/>
        <v>病院（病床300床以上）</v>
      </c>
      <c r="AL81" s="88"/>
      <c r="AM81" s="88"/>
    </row>
    <row r="82" spans="1:45" ht="17.25" customHeight="1" thickBot="1">
      <c r="A82" s="38"/>
      <c r="B82" s="310" t="s">
        <v>14</v>
      </c>
      <c r="C82" s="311"/>
      <c r="D82" s="311"/>
      <c r="E82" s="311"/>
      <c r="F82" s="311"/>
      <c r="G82" s="311"/>
      <c r="H82" s="311"/>
      <c r="I82" s="311"/>
      <c r="J82" s="311"/>
      <c r="K82" s="311"/>
      <c r="L82" s="311"/>
      <c r="M82" s="311"/>
      <c r="N82" s="311"/>
      <c r="O82" s="311"/>
      <c r="P82" s="311"/>
      <c r="Q82" s="311"/>
      <c r="R82" s="311"/>
      <c r="S82" s="311"/>
      <c r="T82" s="312"/>
      <c r="U82" s="98"/>
      <c r="V82" s="298">
        <f>SUM(V75:W81)</f>
        <v>0</v>
      </c>
      <c r="W82" s="299"/>
      <c r="X82" s="132"/>
      <c r="Y82" s="302" t="s">
        <v>12</v>
      </c>
      <c r="Z82" s="303"/>
      <c r="AA82" s="389">
        <f>SUM(AA75:AC81)</f>
        <v>0</v>
      </c>
      <c r="AB82" s="390"/>
      <c r="AC82" s="192"/>
      <c r="AD82" s="56" t="s">
        <v>33</v>
      </c>
      <c r="AE82" s="57" t="s">
        <v>25</v>
      </c>
      <c r="AL82" s="88"/>
      <c r="AM82" s="88"/>
    </row>
    <row r="83" spans="1:45" ht="17.25" customHeight="1">
      <c r="A83" s="38" t="s">
        <v>88</v>
      </c>
      <c r="B83" s="313" t="s">
        <v>80</v>
      </c>
      <c r="C83" s="314"/>
      <c r="D83" s="314"/>
      <c r="E83" s="314"/>
      <c r="F83" s="314"/>
      <c r="G83" s="314"/>
      <c r="H83" s="314"/>
      <c r="I83" s="314"/>
      <c r="J83" s="314"/>
      <c r="K83" s="314"/>
      <c r="L83" s="314"/>
      <c r="M83" s="314"/>
      <c r="N83" s="314"/>
      <c r="O83" s="314"/>
      <c r="P83" s="314"/>
      <c r="Q83" s="314"/>
      <c r="R83" s="314"/>
      <c r="S83" s="314"/>
      <c r="T83" s="314"/>
      <c r="U83" s="107"/>
      <c r="V83" s="381"/>
      <c r="W83" s="382"/>
      <c r="X83" s="130"/>
      <c r="Y83" s="293"/>
      <c r="Z83" s="293"/>
      <c r="AA83" s="391"/>
      <c r="AB83" s="392"/>
      <c r="AC83" s="79"/>
      <c r="AD83" s="80"/>
      <c r="AE83" s="81"/>
      <c r="AL83" s="88"/>
      <c r="AM83" s="88"/>
    </row>
    <row r="84" spans="1:45" ht="17.25" customHeight="1">
      <c r="A84" s="38"/>
      <c r="B84" s="72">
        <v>43</v>
      </c>
      <c r="C84" s="304" t="s">
        <v>79</v>
      </c>
      <c r="D84" s="305"/>
      <c r="E84" s="305"/>
      <c r="F84" s="305"/>
      <c r="G84" s="305"/>
      <c r="H84" s="305"/>
      <c r="I84" s="305"/>
      <c r="J84" s="305"/>
      <c r="K84" s="305"/>
      <c r="L84" s="305"/>
      <c r="M84" s="305"/>
      <c r="N84" s="305"/>
      <c r="O84" s="305"/>
      <c r="P84" s="305"/>
      <c r="Q84" s="305"/>
      <c r="R84" s="305"/>
      <c r="S84" s="305"/>
      <c r="T84" s="305"/>
      <c r="U84" s="97"/>
      <c r="V84" s="291">
        <f>COUNTIF('（別紙2）医療機関・薬局'!$K$4:$K$43,様式第１号!AF84)</f>
        <v>0</v>
      </c>
      <c r="W84" s="292"/>
      <c r="X84" s="131"/>
      <c r="Y84" s="250" t="s">
        <v>12</v>
      </c>
      <c r="Z84" s="251"/>
      <c r="AA84" s="294">
        <f>V84*80</f>
        <v>0</v>
      </c>
      <c r="AB84" s="295"/>
      <c r="AC84" s="190"/>
      <c r="AD84" s="54" t="s">
        <v>33</v>
      </c>
      <c r="AE84" s="55" t="s">
        <v>25</v>
      </c>
      <c r="AF84" s="146" t="str">
        <f>C84</f>
        <v>有床診療所</v>
      </c>
      <c r="AL84" s="88"/>
      <c r="AM84" s="88"/>
    </row>
    <row r="85" spans="1:45" ht="17.25" customHeight="1">
      <c r="A85" s="38" t="s">
        <v>89</v>
      </c>
      <c r="B85" s="73">
        <v>44</v>
      </c>
      <c r="C85" s="304" t="s">
        <v>81</v>
      </c>
      <c r="D85" s="305"/>
      <c r="E85" s="305"/>
      <c r="F85" s="305"/>
      <c r="G85" s="305"/>
      <c r="H85" s="305"/>
      <c r="I85" s="305"/>
      <c r="J85" s="305"/>
      <c r="K85" s="305"/>
      <c r="L85" s="305"/>
      <c r="M85" s="305"/>
      <c r="N85" s="305"/>
      <c r="O85" s="305"/>
      <c r="P85" s="305"/>
      <c r="Q85" s="305"/>
      <c r="R85" s="305"/>
      <c r="S85" s="305"/>
      <c r="T85" s="305"/>
      <c r="U85" s="101"/>
      <c r="V85" s="291">
        <f>COUNTIF('（別紙2）医療機関・薬局'!$K$4:$K$43,様式第１号!AF85)</f>
        <v>0</v>
      </c>
      <c r="W85" s="292"/>
      <c r="X85" s="131"/>
      <c r="Y85" s="250" t="s">
        <v>12</v>
      </c>
      <c r="Z85" s="251"/>
      <c r="AA85" s="294">
        <f>V85*20</f>
        <v>0</v>
      </c>
      <c r="AB85" s="295"/>
      <c r="AC85" s="190"/>
      <c r="AD85" s="54" t="s">
        <v>33</v>
      </c>
      <c r="AE85" s="55" t="s">
        <v>25</v>
      </c>
      <c r="AF85" s="146" t="str">
        <f t="shared" ref="AF85" si="6">C85</f>
        <v>無床診療所</v>
      </c>
      <c r="AL85" s="88"/>
      <c r="AM85" s="88"/>
    </row>
    <row r="86" spans="1:45" ht="17.25" customHeight="1" thickBot="1">
      <c r="A86" s="38"/>
      <c r="B86" s="73">
        <v>45</v>
      </c>
      <c r="C86" s="306" t="s">
        <v>82</v>
      </c>
      <c r="D86" s="307"/>
      <c r="E86" s="307"/>
      <c r="F86" s="307"/>
      <c r="G86" s="307"/>
      <c r="H86" s="307"/>
      <c r="I86" s="307"/>
      <c r="J86" s="307"/>
      <c r="K86" s="307"/>
      <c r="L86" s="307"/>
      <c r="M86" s="307"/>
      <c r="N86" s="307"/>
      <c r="O86" s="307"/>
      <c r="P86" s="307"/>
      <c r="Q86" s="307"/>
      <c r="R86" s="307"/>
      <c r="S86" s="307"/>
      <c r="T86" s="307"/>
      <c r="U86" s="100"/>
      <c r="V86" s="291">
        <f>COUNTIF('（別紙2）医療機関・薬局'!$K$4:$K$43,様式第１号!AF86)</f>
        <v>0</v>
      </c>
      <c r="W86" s="292"/>
      <c r="X86" s="137"/>
      <c r="Y86" s="308" t="s">
        <v>12</v>
      </c>
      <c r="Z86" s="309"/>
      <c r="AA86" s="300">
        <f>V86*20</f>
        <v>0</v>
      </c>
      <c r="AB86" s="301"/>
      <c r="AC86" s="193"/>
      <c r="AD86" s="82" t="s">
        <v>33</v>
      </c>
      <c r="AE86" s="83" t="s">
        <v>25</v>
      </c>
      <c r="AF86" s="146" t="str">
        <f>C86</f>
        <v>歯科診療所</v>
      </c>
      <c r="AL86" s="88"/>
      <c r="AM86" s="88"/>
    </row>
    <row r="87" spans="1:45" ht="17.25" customHeight="1" thickBot="1">
      <c r="A87" s="38" t="s">
        <v>91</v>
      </c>
      <c r="B87" s="310" t="s">
        <v>14</v>
      </c>
      <c r="C87" s="311"/>
      <c r="D87" s="311"/>
      <c r="E87" s="311"/>
      <c r="F87" s="311"/>
      <c r="G87" s="311"/>
      <c r="H87" s="311"/>
      <c r="I87" s="311"/>
      <c r="J87" s="311"/>
      <c r="K87" s="311"/>
      <c r="L87" s="311"/>
      <c r="M87" s="311"/>
      <c r="N87" s="311"/>
      <c r="O87" s="311"/>
      <c r="P87" s="311"/>
      <c r="Q87" s="311"/>
      <c r="R87" s="311"/>
      <c r="S87" s="311"/>
      <c r="T87" s="312"/>
      <c r="U87" s="98"/>
      <c r="V87" s="298">
        <f>SUM(V84:W86)</f>
        <v>0</v>
      </c>
      <c r="W87" s="299"/>
      <c r="X87" s="132"/>
      <c r="Y87" s="302" t="s">
        <v>12</v>
      </c>
      <c r="Z87" s="303"/>
      <c r="AA87" s="385">
        <f>SUM(AA84:AC86)</f>
        <v>0</v>
      </c>
      <c r="AB87" s="386"/>
      <c r="AC87" s="192"/>
      <c r="AD87" s="56" t="s">
        <v>33</v>
      </c>
      <c r="AE87" s="57" t="s">
        <v>25</v>
      </c>
      <c r="AL87" s="88"/>
      <c r="AM87" s="88"/>
    </row>
    <row r="88" spans="1:45" ht="17.25" customHeight="1">
      <c r="A88" s="38"/>
      <c r="B88" s="313" t="s">
        <v>90</v>
      </c>
      <c r="C88" s="314"/>
      <c r="D88" s="314"/>
      <c r="E88" s="314"/>
      <c r="F88" s="314"/>
      <c r="G88" s="314"/>
      <c r="H88" s="314"/>
      <c r="I88" s="314"/>
      <c r="J88" s="314"/>
      <c r="K88" s="314"/>
      <c r="L88" s="314"/>
      <c r="M88" s="314"/>
      <c r="N88" s="314"/>
      <c r="O88" s="314"/>
      <c r="P88" s="314"/>
      <c r="Q88" s="314"/>
      <c r="R88" s="314"/>
      <c r="S88" s="314"/>
      <c r="T88" s="314"/>
      <c r="U88" s="99"/>
      <c r="V88" s="291"/>
      <c r="W88" s="292"/>
      <c r="X88" s="131"/>
      <c r="Y88" s="250"/>
      <c r="Z88" s="251"/>
      <c r="AA88" s="393"/>
      <c r="AB88" s="394"/>
      <c r="AC88" s="190"/>
      <c r="AD88" s="54"/>
      <c r="AE88" s="55"/>
      <c r="AF88" s="146">
        <f t="shared" ref="AF88:AF89" si="7">C88</f>
        <v>0</v>
      </c>
      <c r="AL88" s="88"/>
      <c r="AM88" s="88"/>
    </row>
    <row r="89" spans="1:45" ht="17.25" customHeight="1" thickBot="1">
      <c r="A89" s="38"/>
      <c r="B89" s="74">
        <v>46</v>
      </c>
      <c r="C89" s="306" t="s">
        <v>90</v>
      </c>
      <c r="D89" s="443"/>
      <c r="E89" s="443"/>
      <c r="F89" s="443"/>
      <c r="G89" s="443"/>
      <c r="H89" s="443"/>
      <c r="I89" s="443"/>
      <c r="J89" s="443"/>
      <c r="K89" s="443"/>
      <c r="L89" s="443"/>
      <c r="M89" s="443"/>
      <c r="N89" s="443"/>
      <c r="O89" s="443"/>
      <c r="P89" s="443"/>
      <c r="Q89" s="443"/>
      <c r="R89" s="443"/>
      <c r="S89" s="443"/>
      <c r="T89" s="443"/>
      <c r="U89" s="99"/>
      <c r="V89" s="291">
        <f>COUNTIF('（別紙2）医療機関・薬局'!$K$4:$K$43,様式第１号!AF89)</f>
        <v>0</v>
      </c>
      <c r="W89" s="292"/>
      <c r="X89" s="131"/>
      <c r="Y89" s="250" t="s">
        <v>12</v>
      </c>
      <c r="Z89" s="251"/>
      <c r="AA89" s="383">
        <f>V89*5</f>
        <v>0</v>
      </c>
      <c r="AB89" s="384"/>
      <c r="AC89" s="190"/>
      <c r="AD89" s="54" t="s">
        <v>33</v>
      </c>
      <c r="AE89" s="55" t="s">
        <v>25</v>
      </c>
      <c r="AF89" s="146" t="str">
        <f t="shared" si="7"/>
        <v>薬局</v>
      </c>
      <c r="AL89" s="88"/>
      <c r="AM89" s="88"/>
    </row>
    <row r="90" spans="1:45" ht="17.25" customHeight="1" thickBot="1">
      <c r="A90" s="199"/>
      <c r="B90" s="310" t="s">
        <v>14</v>
      </c>
      <c r="C90" s="311"/>
      <c r="D90" s="311"/>
      <c r="E90" s="311"/>
      <c r="F90" s="311"/>
      <c r="G90" s="311"/>
      <c r="H90" s="311"/>
      <c r="I90" s="311"/>
      <c r="J90" s="311"/>
      <c r="K90" s="311"/>
      <c r="L90" s="311"/>
      <c r="M90" s="311"/>
      <c r="N90" s="311"/>
      <c r="O90" s="311"/>
      <c r="P90" s="311"/>
      <c r="Q90" s="311"/>
      <c r="R90" s="311"/>
      <c r="S90" s="311"/>
      <c r="T90" s="312"/>
      <c r="U90" s="165"/>
      <c r="V90" s="298">
        <f>SUM(V89:W89)</f>
        <v>0</v>
      </c>
      <c r="W90" s="299"/>
      <c r="X90" s="166"/>
      <c r="Y90" s="302" t="s">
        <v>12</v>
      </c>
      <c r="Z90" s="303"/>
      <c r="AA90" s="385">
        <f>SUM(AA89)</f>
        <v>0</v>
      </c>
      <c r="AB90" s="386"/>
      <c r="AC90" s="192"/>
      <c r="AD90" s="56" t="s">
        <v>33</v>
      </c>
      <c r="AE90" s="57" t="s">
        <v>25</v>
      </c>
      <c r="AH90" s="175"/>
      <c r="AI90" s="175"/>
      <c r="AJ90" s="175"/>
      <c r="AK90" s="175"/>
      <c r="AL90" s="88"/>
      <c r="AM90" s="88"/>
      <c r="AN90" s="175"/>
      <c r="AO90" s="175"/>
      <c r="AP90" s="175"/>
      <c r="AQ90" s="175"/>
      <c r="AR90" s="175"/>
      <c r="AS90" s="175"/>
    </row>
    <row r="91" spans="1:45" ht="17.25" customHeight="1">
      <c r="A91" s="38"/>
      <c r="B91" s="177" t="s">
        <v>84</v>
      </c>
      <c r="C91" s="18"/>
      <c r="D91" s="112"/>
      <c r="E91" s="112"/>
      <c r="F91" s="4"/>
      <c r="G91" s="4"/>
      <c r="H91" s="4"/>
      <c r="I91" s="4"/>
      <c r="J91" s="4"/>
      <c r="K91" s="4"/>
      <c r="L91" s="370"/>
      <c r="M91" s="370"/>
      <c r="N91" s="250"/>
      <c r="O91" s="250"/>
      <c r="P91" s="250"/>
      <c r="Q91" s="250"/>
      <c r="R91" s="250"/>
      <c r="S91" s="250"/>
      <c r="T91" s="250"/>
      <c r="U91" s="169"/>
      <c r="V91" s="291"/>
      <c r="W91" s="292"/>
      <c r="X91" s="172"/>
      <c r="Y91" s="250"/>
      <c r="Z91" s="251"/>
      <c r="AA91" s="393"/>
      <c r="AB91" s="394"/>
      <c r="AC91" s="190"/>
      <c r="AD91" s="54"/>
      <c r="AE91" s="55"/>
      <c r="AF91" s="146">
        <f t="shared" ref="AF91" si="8">C91</f>
        <v>0</v>
      </c>
      <c r="AH91" s="175"/>
      <c r="AI91" s="175"/>
      <c r="AJ91" s="175"/>
      <c r="AK91" s="175"/>
      <c r="AL91" s="88"/>
      <c r="AM91" s="88"/>
      <c r="AN91" s="175"/>
      <c r="AO91" s="175"/>
      <c r="AP91" s="175"/>
      <c r="AQ91" s="175"/>
      <c r="AR91" s="175"/>
      <c r="AS91" s="175"/>
    </row>
    <row r="92" spans="1:45" ht="17.25" customHeight="1" thickBot="1">
      <c r="A92" s="38"/>
      <c r="B92" s="75">
        <v>47</v>
      </c>
      <c r="C92" s="40" t="s">
        <v>206</v>
      </c>
      <c r="D92" s="41"/>
      <c r="E92" s="42"/>
      <c r="F92" s="42"/>
      <c r="G92" s="42"/>
      <c r="H92" s="42"/>
      <c r="I92" s="42"/>
      <c r="J92" s="42"/>
      <c r="K92" s="42"/>
      <c r="L92" s="331"/>
      <c r="M92" s="331"/>
      <c r="N92" s="332"/>
      <c r="O92" s="332"/>
      <c r="P92" s="332"/>
      <c r="Q92" s="332"/>
      <c r="R92" s="332"/>
      <c r="S92" s="332"/>
      <c r="T92" s="332"/>
      <c r="U92" s="100"/>
      <c r="V92" s="291">
        <f>COUNTIF('（別紙2）医療機関・薬局'!$K$4:$K$43,様式第１号!AF92)</f>
        <v>0</v>
      </c>
      <c r="W92" s="292"/>
      <c r="X92" s="131"/>
      <c r="Y92" s="250" t="s">
        <v>12</v>
      </c>
      <c r="Z92" s="251"/>
      <c r="AA92" s="383">
        <f>V92*3</f>
        <v>0</v>
      </c>
      <c r="AB92" s="384"/>
      <c r="AC92" s="190"/>
      <c r="AD92" s="54" t="s">
        <v>33</v>
      </c>
      <c r="AE92" s="55" t="s">
        <v>25</v>
      </c>
      <c r="AF92" s="146" t="str">
        <f>C92</f>
        <v>柔道整復</v>
      </c>
      <c r="AL92" s="88"/>
      <c r="AM92" s="88"/>
    </row>
    <row r="93" spans="1:45" ht="17.25" customHeight="1" thickBot="1">
      <c r="A93" s="39"/>
      <c r="B93" s="310" t="s">
        <v>14</v>
      </c>
      <c r="C93" s="311"/>
      <c r="D93" s="311"/>
      <c r="E93" s="311"/>
      <c r="F93" s="311"/>
      <c r="G93" s="311"/>
      <c r="H93" s="311"/>
      <c r="I93" s="311"/>
      <c r="J93" s="311"/>
      <c r="K93" s="311"/>
      <c r="L93" s="311"/>
      <c r="M93" s="311"/>
      <c r="N93" s="311"/>
      <c r="O93" s="311"/>
      <c r="P93" s="311"/>
      <c r="Q93" s="311"/>
      <c r="R93" s="311"/>
      <c r="S93" s="311"/>
      <c r="T93" s="312"/>
      <c r="U93" s="98"/>
      <c r="V93" s="298">
        <f>SUM(V92:W92)</f>
        <v>0</v>
      </c>
      <c r="W93" s="299"/>
      <c r="X93" s="132"/>
      <c r="Y93" s="302" t="s">
        <v>12</v>
      </c>
      <c r="Z93" s="303"/>
      <c r="AA93" s="385">
        <f>SUM(AA92)</f>
        <v>0</v>
      </c>
      <c r="AB93" s="386"/>
      <c r="AC93" s="192"/>
      <c r="AD93" s="56" t="s">
        <v>33</v>
      </c>
      <c r="AE93" s="57" t="s">
        <v>25</v>
      </c>
      <c r="AH93" s="93"/>
      <c r="AI93" s="93"/>
      <c r="AJ93" s="93"/>
      <c r="AK93" s="93"/>
      <c r="AL93" s="88"/>
      <c r="AM93" s="88"/>
      <c r="AN93" s="93"/>
      <c r="AO93" s="93"/>
      <c r="AP93" s="93"/>
      <c r="AQ93" s="93"/>
      <c r="AR93" s="93"/>
      <c r="AS93" s="93"/>
    </row>
    <row r="94" spans="1:45" ht="20.25" customHeight="1" thickBot="1">
      <c r="A94" s="310" t="s">
        <v>172</v>
      </c>
      <c r="B94" s="311"/>
      <c r="C94" s="311"/>
      <c r="D94" s="311"/>
      <c r="E94" s="311"/>
      <c r="F94" s="311"/>
      <c r="G94" s="311"/>
      <c r="H94" s="311"/>
      <c r="I94" s="311"/>
      <c r="J94" s="311"/>
      <c r="K94" s="311"/>
      <c r="L94" s="311"/>
      <c r="M94" s="311"/>
      <c r="N94" s="311"/>
      <c r="O94" s="311"/>
      <c r="P94" s="311"/>
      <c r="Q94" s="311"/>
      <c r="R94" s="311"/>
      <c r="S94" s="311"/>
      <c r="T94" s="312"/>
      <c r="U94" s="98"/>
      <c r="V94" s="296">
        <f>V82+V87+V90+V93</f>
        <v>0</v>
      </c>
      <c r="W94" s="297"/>
      <c r="X94" s="134"/>
      <c r="Y94" s="302" t="s">
        <v>12</v>
      </c>
      <c r="Z94" s="303"/>
      <c r="AA94" s="387">
        <f>AA82+AA87+AA90+AA93</f>
        <v>0</v>
      </c>
      <c r="AB94" s="388"/>
      <c r="AC94" s="194"/>
      <c r="AD94" s="58" t="s">
        <v>33</v>
      </c>
      <c r="AE94" s="57" t="s">
        <v>25</v>
      </c>
    </row>
    <row r="95" spans="1:45" ht="20.25" customHeight="1" thickBot="1">
      <c r="A95" s="310" t="s">
        <v>173</v>
      </c>
      <c r="B95" s="311"/>
      <c r="C95" s="311"/>
      <c r="D95" s="311"/>
      <c r="E95" s="311"/>
      <c r="F95" s="311"/>
      <c r="G95" s="311"/>
      <c r="H95" s="311"/>
      <c r="I95" s="311"/>
      <c r="J95" s="311"/>
      <c r="K95" s="311"/>
      <c r="L95" s="311"/>
      <c r="M95" s="311"/>
      <c r="N95" s="311"/>
      <c r="O95" s="311"/>
      <c r="P95" s="311"/>
      <c r="Q95" s="311"/>
      <c r="R95" s="311"/>
      <c r="S95" s="311"/>
      <c r="T95" s="312"/>
      <c r="U95" s="98"/>
      <c r="V95" s="297">
        <f>V73+V94</f>
        <v>0</v>
      </c>
      <c r="W95" s="297"/>
      <c r="X95" s="134"/>
      <c r="Y95" s="302" t="s">
        <v>12</v>
      </c>
      <c r="Z95" s="303"/>
      <c r="AA95" s="387">
        <f>AA73+AA94</f>
        <v>0</v>
      </c>
      <c r="AB95" s="388"/>
      <c r="AC95" s="194"/>
      <c r="AD95" s="58" t="s">
        <v>33</v>
      </c>
      <c r="AE95" s="57" t="s">
        <v>25</v>
      </c>
      <c r="AH95" s="93"/>
      <c r="AI95" s="93"/>
      <c r="AJ95" s="93"/>
      <c r="AK95" s="93"/>
      <c r="AL95" s="93"/>
      <c r="AM95" s="93"/>
      <c r="AN95" s="93"/>
      <c r="AO95" s="93"/>
      <c r="AP95" s="93"/>
      <c r="AQ95" s="93"/>
      <c r="AR95" s="93"/>
      <c r="AS95" s="93"/>
    </row>
    <row r="96" spans="1:45" s="19" customFormat="1" ht="20.25" customHeight="1">
      <c r="A96" s="103"/>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155"/>
      <c r="AG96" s="141"/>
      <c r="AH96" s="89"/>
      <c r="AI96" s="89"/>
      <c r="AJ96" s="89"/>
      <c r="AK96" s="89"/>
      <c r="AL96" s="89"/>
      <c r="AM96" s="89"/>
      <c r="AN96" s="89"/>
      <c r="AO96" s="50"/>
      <c r="AP96" s="50"/>
      <c r="AQ96" s="50"/>
      <c r="AR96" s="50"/>
      <c r="AS96" s="50"/>
    </row>
    <row r="97" spans="1:45" s="116" customFormat="1" ht="45.75" customHeight="1">
      <c r="A97" s="379" t="s">
        <v>194</v>
      </c>
      <c r="B97" s="380"/>
      <c r="C97" s="380"/>
      <c r="D97" s="380"/>
      <c r="E97" s="380"/>
      <c r="F97" s="380"/>
      <c r="G97" s="380"/>
      <c r="H97" s="380"/>
      <c r="I97" s="380"/>
      <c r="J97" s="380"/>
      <c r="K97" s="380"/>
      <c r="L97" s="380"/>
      <c r="M97" s="380"/>
      <c r="N97" s="380"/>
      <c r="O97" s="380"/>
      <c r="P97" s="380"/>
      <c r="Q97" s="380"/>
      <c r="R97" s="380"/>
      <c r="S97" s="380"/>
      <c r="T97" s="380"/>
      <c r="U97" s="380"/>
      <c r="V97" s="380"/>
      <c r="W97" s="380"/>
      <c r="X97" s="380"/>
      <c r="Y97" s="380"/>
      <c r="Z97" s="380"/>
      <c r="AA97" s="380"/>
      <c r="AB97" s="380"/>
      <c r="AC97" s="380"/>
      <c r="AD97" s="380"/>
      <c r="AE97" s="380"/>
      <c r="AF97" s="140"/>
      <c r="AG97" s="140"/>
      <c r="AH97" s="114"/>
      <c r="AI97" s="114"/>
      <c r="AJ97" s="114"/>
      <c r="AK97" s="114"/>
      <c r="AL97" s="114"/>
      <c r="AM97" s="114"/>
      <c r="AN97" s="114"/>
      <c r="AO97" s="115"/>
      <c r="AP97" s="115"/>
      <c r="AQ97" s="115"/>
      <c r="AR97" s="115"/>
      <c r="AS97" s="115"/>
    </row>
    <row r="98" spans="1:45" s="116" customFormat="1" ht="38.25" customHeight="1">
      <c r="A98" s="326"/>
      <c r="B98" s="327"/>
      <c r="C98" s="328" t="s">
        <v>202</v>
      </c>
      <c r="D98" s="329"/>
      <c r="E98" s="329"/>
      <c r="F98" s="329"/>
      <c r="G98" s="329"/>
      <c r="H98" s="329"/>
      <c r="I98" s="329"/>
      <c r="J98" s="329"/>
      <c r="K98" s="329"/>
      <c r="L98" s="329"/>
      <c r="M98" s="329"/>
      <c r="N98" s="329"/>
      <c r="O98" s="329"/>
      <c r="P98" s="329"/>
      <c r="Q98" s="329"/>
      <c r="R98" s="329"/>
      <c r="S98" s="329"/>
      <c r="T98" s="329"/>
      <c r="U98" s="329"/>
      <c r="V98" s="329"/>
      <c r="W98" s="329"/>
      <c r="X98" s="329"/>
      <c r="Y98" s="329"/>
      <c r="Z98" s="329"/>
      <c r="AA98" s="329"/>
      <c r="AB98" s="329"/>
      <c r="AC98" s="329"/>
      <c r="AD98" s="329"/>
      <c r="AE98" s="330"/>
      <c r="AF98" s="140"/>
      <c r="AG98" s="140"/>
      <c r="AH98" s="114"/>
      <c r="AI98" s="114"/>
      <c r="AJ98" s="114"/>
      <c r="AK98" s="114"/>
      <c r="AL98" s="114"/>
      <c r="AM98" s="114"/>
      <c r="AN98" s="114"/>
      <c r="AO98" s="115"/>
      <c r="AP98" s="115"/>
      <c r="AQ98" s="115"/>
      <c r="AR98" s="115"/>
      <c r="AS98" s="115"/>
    </row>
    <row r="99" spans="1:45" s="116" customFormat="1" ht="16.5" customHeight="1">
      <c r="A99" s="326"/>
      <c r="B99" s="327"/>
      <c r="C99" s="117" t="s">
        <v>184</v>
      </c>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43"/>
      <c r="AF99" s="140"/>
      <c r="AG99" s="140"/>
      <c r="AH99" s="114"/>
      <c r="AI99" s="114"/>
      <c r="AJ99" s="114"/>
      <c r="AK99" s="114"/>
      <c r="AL99" s="114"/>
      <c r="AM99" s="114"/>
      <c r="AN99" s="114"/>
      <c r="AO99" s="115"/>
      <c r="AP99" s="115"/>
      <c r="AQ99" s="115"/>
      <c r="AR99" s="115"/>
      <c r="AS99" s="115"/>
    </row>
    <row r="100" spans="1:45" s="116" customFormat="1" ht="30" customHeight="1">
      <c r="A100" s="326"/>
      <c r="B100" s="327"/>
      <c r="C100" s="371" t="s">
        <v>190</v>
      </c>
      <c r="D100" s="371"/>
      <c r="E100" s="371"/>
      <c r="F100" s="371"/>
      <c r="G100" s="371"/>
      <c r="H100" s="371"/>
      <c r="I100" s="371"/>
      <c r="J100" s="371"/>
      <c r="K100" s="371"/>
      <c r="L100" s="371"/>
      <c r="M100" s="371"/>
      <c r="N100" s="371"/>
      <c r="O100" s="371"/>
      <c r="P100" s="371"/>
      <c r="Q100" s="371"/>
      <c r="R100" s="371"/>
      <c r="S100" s="371"/>
      <c r="T100" s="371"/>
      <c r="U100" s="371"/>
      <c r="V100" s="371"/>
      <c r="W100" s="371"/>
      <c r="X100" s="371"/>
      <c r="Y100" s="371"/>
      <c r="Z100" s="371"/>
      <c r="AA100" s="371"/>
      <c r="AB100" s="371"/>
      <c r="AC100" s="371"/>
      <c r="AD100" s="371"/>
      <c r="AE100" s="371"/>
      <c r="AF100" s="140"/>
      <c r="AG100" s="140"/>
      <c r="AH100" s="114"/>
      <c r="AI100" s="114"/>
      <c r="AJ100" s="114"/>
      <c r="AK100" s="114"/>
      <c r="AL100" s="114"/>
      <c r="AM100" s="114"/>
      <c r="AN100" s="114"/>
      <c r="AO100" s="115"/>
      <c r="AP100" s="115"/>
      <c r="AQ100" s="115"/>
      <c r="AR100" s="115"/>
      <c r="AS100" s="115"/>
    </row>
    <row r="101" spans="1:45" s="116" customFormat="1" ht="16.5" customHeight="1">
      <c r="A101" s="326"/>
      <c r="B101" s="327"/>
      <c r="C101" s="372" t="s">
        <v>186</v>
      </c>
      <c r="D101" s="372"/>
      <c r="E101" s="372"/>
      <c r="F101" s="372"/>
      <c r="G101" s="372"/>
      <c r="H101" s="372"/>
      <c r="I101" s="372"/>
      <c r="J101" s="372"/>
      <c r="K101" s="372"/>
      <c r="L101" s="372"/>
      <c r="M101" s="372"/>
      <c r="N101" s="372"/>
      <c r="O101" s="372"/>
      <c r="P101" s="372"/>
      <c r="Q101" s="372"/>
      <c r="R101" s="372"/>
      <c r="S101" s="372"/>
      <c r="T101" s="372"/>
      <c r="U101" s="372"/>
      <c r="V101" s="372"/>
      <c r="W101" s="372"/>
      <c r="X101" s="372"/>
      <c r="Y101" s="372"/>
      <c r="Z101" s="372"/>
      <c r="AA101" s="372"/>
      <c r="AB101" s="372"/>
      <c r="AC101" s="372"/>
      <c r="AD101" s="372"/>
      <c r="AE101" s="372"/>
      <c r="AF101" s="179"/>
      <c r="AG101" s="179"/>
      <c r="AH101" s="114"/>
      <c r="AI101" s="114"/>
      <c r="AJ101" s="114"/>
      <c r="AK101" s="114"/>
      <c r="AL101" s="114"/>
      <c r="AM101" s="114"/>
      <c r="AN101" s="114"/>
      <c r="AO101" s="115"/>
      <c r="AP101" s="115"/>
      <c r="AQ101" s="115"/>
      <c r="AR101" s="115"/>
      <c r="AS101" s="115"/>
    </row>
    <row r="102" spans="1:45" s="116" customFormat="1" ht="30" customHeight="1">
      <c r="A102" s="326"/>
      <c r="B102" s="327"/>
      <c r="C102" s="328" t="s">
        <v>185</v>
      </c>
      <c r="D102" s="329"/>
      <c r="E102" s="329"/>
      <c r="F102" s="329"/>
      <c r="G102" s="329"/>
      <c r="H102" s="329"/>
      <c r="I102" s="329"/>
      <c r="J102" s="329"/>
      <c r="K102" s="329"/>
      <c r="L102" s="329"/>
      <c r="M102" s="329"/>
      <c r="N102" s="329"/>
      <c r="O102" s="329"/>
      <c r="P102" s="329"/>
      <c r="Q102" s="329"/>
      <c r="R102" s="329"/>
      <c r="S102" s="329"/>
      <c r="T102" s="329"/>
      <c r="U102" s="329"/>
      <c r="V102" s="329"/>
      <c r="W102" s="329"/>
      <c r="X102" s="329"/>
      <c r="Y102" s="329"/>
      <c r="Z102" s="329"/>
      <c r="AA102" s="329"/>
      <c r="AB102" s="329"/>
      <c r="AC102" s="329"/>
      <c r="AD102" s="329"/>
      <c r="AE102" s="330"/>
      <c r="AF102" s="140"/>
      <c r="AG102" s="140"/>
      <c r="AH102" s="114"/>
      <c r="AI102" s="114"/>
      <c r="AJ102" s="114"/>
      <c r="AK102" s="114"/>
      <c r="AL102" s="114"/>
      <c r="AM102" s="114"/>
      <c r="AN102" s="114"/>
      <c r="AO102" s="115"/>
      <c r="AP102" s="115"/>
      <c r="AQ102" s="115"/>
      <c r="AR102" s="115"/>
      <c r="AS102" s="115"/>
    </row>
    <row r="103" spans="1:45" s="116" customFormat="1" ht="16.5" customHeight="1">
      <c r="A103" s="326"/>
      <c r="B103" s="327"/>
      <c r="C103" s="361" t="s">
        <v>187</v>
      </c>
      <c r="D103" s="362"/>
      <c r="E103" s="362"/>
      <c r="F103" s="362"/>
      <c r="G103" s="362"/>
      <c r="H103" s="362"/>
      <c r="I103" s="362"/>
      <c r="J103" s="362"/>
      <c r="K103" s="362"/>
      <c r="L103" s="362"/>
      <c r="M103" s="362"/>
      <c r="N103" s="362"/>
      <c r="O103" s="362"/>
      <c r="P103" s="362"/>
      <c r="Q103" s="362"/>
      <c r="R103" s="362"/>
      <c r="S103" s="362"/>
      <c r="T103" s="362"/>
      <c r="U103" s="362"/>
      <c r="V103" s="362"/>
      <c r="W103" s="362"/>
      <c r="X103" s="362"/>
      <c r="Y103" s="362"/>
      <c r="Z103" s="362"/>
      <c r="AA103" s="362"/>
      <c r="AB103" s="362"/>
      <c r="AC103" s="362"/>
      <c r="AD103" s="362"/>
      <c r="AE103" s="363"/>
      <c r="AF103" s="140"/>
      <c r="AG103" s="140"/>
      <c r="AH103" s="114"/>
      <c r="AI103" s="114"/>
      <c r="AJ103" s="114"/>
      <c r="AK103" s="114"/>
      <c r="AL103" s="114"/>
      <c r="AM103" s="114"/>
      <c r="AN103" s="114"/>
      <c r="AO103" s="115"/>
      <c r="AP103" s="115"/>
      <c r="AQ103" s="115"/>
      <c r="AR103" s="115"/>
      <c r="AS103" s="115"/>
    </row>
  </sheetData>
  <sheetProtection algorithmName="SHA-512" hashValue="egmFf3Iub55oFNQITnMbZk2tJSilWCwv4/k+a96aCFaaPwOc+mkz1krjNXQId+16NJlZNK1wvScP8rBkK2yroQ==" saltValue="p2QVg/Jh/NpKFcGQ4DSo+Q==" spinCount="100000" sheet="1" objects="1" scenarios="1" formatRows="0"/>
  <mergeCells count="340">
    <mergeCell ref="Y48:Z48"/>
    <mergeCell ref="Y53:Z53"/>
    <mergeCell ref="Y56:Z56"/>
    <mergeCell ref="Y57:Z57"/>
    <mergeCell ref="Y58:Z58"/>
    <mergeCell ref="Y59:Z59"/>
    <mergeCell ref="Y60:Z60"/>
    <mergeCell ref="Y61:Z61"/>
    <mergeCell ref="Y62:Z62"/>
    <mergeCell ref="V55:Z55"/>
    <mergeCell ref="V59:W59"/>
    <mergeCell ref="V60:W60"/>
    <mergeCell ref="V67:W67"/>
    <mergeCell ref="V68:W68"/>
    <mergeCell ref="Y72:Z72"/>
    <mergeCell ref="B88:T88"/>
    <mergeCell ref="C89:T89"/>
    <mergeCell ref="Y49:Z49"/>
    <mergeCell ref="Y50:Z50"/>
    <mergeCell ref="Y51:Z51"/>
    <mergeCell ref="Y52:Z52"/>
    <mergeCell ref="Y63:Z63"/>
    <mergeCell ref="Y64:Z64"/>
    <mergeCell ref="Y65:Z65"/>
    <mergeCell ref="Y66:Z66"/>
    <mergeCell ref="Y67:Z67"/>
    <mergeCell ref="Y68:Z68"/>
    <mergeCell ref="Y69:Z69"/>
    <mergeCell ref="Y70:Z70"/>
    <mergeCell ref="D49:T49"/>
    <mergeCell ref="D50:T50"/>
    <mergeCell ref="D51:T51"/>
    <mergeCell ref="D52:T52"/>
    <mergeCell ref="D56:T56"/>
    <mergeCell ref="D57:T57"/>
    <mergeCell ref="D58:T58"/>
    <mergeCell ref="D59:T59"/>
    <mergeCell ref="D60:T60"/>
    <mergeCell ref="A55:T55"/>
    <mergeCell ref="C39:T39"/>
    <mergeCell ref="D40:T40"/>
    <mergeCell ref="D41:T41"/>
    <mergeCell ref="D42:T42"/>
    <mergeCell ref="C43:T43"/>
    <mergeCell ref="D44:T44"/>
    <mergeCell ref="D45:T45"/>
    <mergeCell ref="D46:T46"/>
    <mergeCell ref="D48:T48"/>
    <mergeCell ref="B47:T47"/>
    <mergeCell ref="D32:T32"/>
    <mergeCell ref="D33:T33"/>
    <mergeCell ref="D34:T34"/>
    <mergeCell ref="D36:T36"/>
    <mergeCell ref="C35:T35"/>
    <mergeCell ref="C31:T31"/>
    <mergeCell ref="C27:T27"/>
    <mergeCell ref="D38:T38"/>
    <mergeCell ref="D37:T37"/>
    <mergeCell ref="W5:X5"/>
    <mergeCell ref="W14:AE14"/>
    <mergeCell ref="W15:AE15"/>
    <mergeCell ref="W16:AE16"/>
    <mergeCell ref="A21:C23"/>
    <mergeCell ref="D21:H22"/>
    <mergeCell ref="Q22:AE23"/>
    <mergeCell ref="D28:T28"/>
    <mergeCell ref="D29:T29"/>
    <mergeCell ref="M15:Q15"/>
    <mergeCell ref="P21:P23"/>
    <mergeCell ref="AA29:AB29"/>
    <mergeCell ref="R14:V14"/>
    <mergeCell ref="R15:V15"/>
    <mergeCell ref="R16:V16"/>
    <mergeCell ref="Q21:AE21"/>
    <mergeCell ref="C15:G15"/>
    <mergeCell ref="C16:G16"/>
    <mergeCell ref="AA28:AB28"/>
    <mergeCell ref="J16:L16"/>
    <mergeCell ref="E10:AE10"/>
    <mergeCell ref="E11:AE11"/>
    <mergeCell ref="E13:AE13"/>
    <mergeCell ref="J15:L15"/>
    <mergeCell ref="V36:W36"/>
    <mergeCell ref="AA95:AB95"/>
    <mergeCell ref="AA83:AB83"/>
    <mergeCell ref="AA88:AB88"/>
    <mergeCell ref="AA91:AB91"/>
    <mergeCell ref="V51:W51"/>
    <mergeCell ref="V52:W52"/>
    <mergeCell ref="V56:W56"/>
    <mergeCell ref="V58:W58"/>
    <mergeCell ref="V61:W61"/>
    <mergeCell ref="V62:W62"/>
    <mergeCell ref="V63:W63"/>
    <mergeCell ref="V64:W64"/>
    <mergeCell ref="V65:W65"/>
    <mergeCell ref="AA76:AB76"/>
    <mergeCell ref="AA77:AB77"/>
    <mergeCell ref="AA78:AB78"/>
    <mergeCell ref="AA87:AB87"/>
    <mergeCell ref="AA89:AB89"/>
    <mergeCell ref="AA90:AB90"/>
    <mergeCell ref="Y38:Z38"/>
    <mergeCell ref="Y39:Z39"/>
    <mergeCell ref="V44:W44"/>
    <mergeCell ref="Y71:Z71"/>
    <mergeCell ref="AA71:AB71"/>
    <mergeCell ref="AA72:AB72"/>
    <mergeCell ref="AA73:AB73"/>
    <mergeCell ref="AA75:AB75"/>
    <mergeCell ref="AA92:AB92"/>
    <mergeCell ref="AA93:AB93"/>
    <mergeCell ref="AA94:AB94"/>
    <mergeCell ref="AA59:AB59"/>
    <mergeCell ref="AA60:AB60"/>
    <mergeCell ref="AA82:AB82"/>
    <mergeCell ref="AA84:AB84"/>
    <mergeCell ref="C102:AE102"/>
    <mergeCell ref="C100:AE100"/>
    <mergeCell ref="C101:AE101"/>
    <mergeCell ref="A98:B98"/>
    <mergeCell ref="A101:B101"/>
    <mergeCell ref="D61:T61"/>
    <mergeCell ref="D62:T62"/>
    <mergeCell ref="D64:T64"/>
    <mergeCell ref="D65:T65"/>
    <mergeCell ref="D66:T66"/>
    <mergeCell ref="D67:T67"/>
    <mergeCell ref="D68:T68"/>
    <mergeCell ref="D69:T69"/>
    <mergeCell ref="D70:T70"/>
    <mergeCell ref="D71:T71"/>
    <mergeCell ref="B74:T74"/>
    <mergeCell ref="C75:T75"/>
    <mergeCell ref="V71:W71"/>
    <mergeCell ref="V70:W70"/>
    <mergeCell ref="A97:AE97"/>
    <mergeCell ref="A99:B99"/>
    <mergeCell ref="Y82:Z82"/>
    <mergeCell ref="V83:W83"/>
    <mergeCell ref="Y84:Z84"/>
    <mergeCell ref="AA44:AB44"/>
    <mergeCell ref="AA45:AB45"/>
    <mergeCell ref="AA46:AB46"/>
    <mergeCell ref="AA47:AB47"/>
    <mergeCell ref="AA48:AB48"/>
    <mergeCell ref="V46:W46"/>
    <mergeCell ref="Y46:Z46"/>
    <mergeCell ref="C103:AE103"/>
    <mergeCell ref="B53:T53"/>
    <mergeCell ref="B63:T63"/>
    <mergeCell ref="B72:T72"/>
    <mergeCell ref="B48:B52"/>
    <mergeCell ref="B56:B62"/>
    <mergeCell ref="B64:B71"/>
    <mergeCell ref="L91:M91"/>
    <mergeCell ref="N91:T91"/>
    <mergeCell ref="V91:W91"/>
    <mergeCell ref="Y91:Z91"/>
    <mergeCell ref="B90:T90"/>
    <mergeCell ref="V90:W90"/>
    <mergeCell ref="Y90:Z90"/>
    <mergeCell ref="V66:W66"/>
    <mergeCell ref="AA64:AB64"/>
    <mergeCell ref="AA65:AB65"/>
    <mergeCell ref="V38:W38"/>
    <mergeCell ref="A19:C20"/>
    <mergeCell ref="D19:H20"/>
    <mergeCell ref="I19:I20"/>
    <mergeCell ref="J19:P20"/>
    <mergeCell ref="Q19:AE20"/>
    <mergeCell ref="I21:I23"/>
    <mergeCell ref="J21:J23"/>
    <mergeCell ref="K21:K23"/>
    <mergeCell ref="L21:L23"/>
    <mergeCell ref="M21:M23"/>
    <mergeCell ref="N21:N23"/>
    <mergeCell ref="O21:O23"/>
    <mergeCell ref="D23:E23"/>
    <mergeCell ref="A27:A53"/>
    <mergeCell ref="AA38:AB38"/>
    <mergeCell ref="AA40:AB40"/>
    <mergeCell ref="AA41:AB41"/>
    <mergeCell ref="A26:T26"/>
    <mergeCell ref="D30:T30"/>
    <mergeCell ref="AA51:AB51"/>
    <mergeCell ref="AA52:AB52"/>
    <mergeCell ref="AA53:AB53"/>
    <mergeCell ref="AA30:AB30"/>
    <mergeCell ref="A103:B103"/>
    <mergeCell ref="C98:AE98"/>
    <mergeCell ref="A102:B102"/>
    <mergeCell ref="V92:W92"/>
    <mergeCell ref="Y88:Z88"/>
    <mergeCell ref="AA85:AB85"/>
    <mergeCell ref="AA86:AB86"/>
    <mergeCell ref="A95:T95"/>
    <mergeCell ref="B87:T87"/>
    <mergeCell ref="V95:W95"/>
    <mergeCell ref="Y95:Z95"/>
    <mergeCell ref="V93:W93"/>
    <mergeCell ref="Y93:Z93"/>
    <mergeCell ref="B93:T93"/>
    <mergeCell ref="A94:T94"/>
    <mergeCell ref="L92:M92"/>
    <mergeCell ref="N92:T92"/>
    <mergeCell ref="Y94:Z94"/>
    <mergeCell ref="V94:W94"/>
    <mergeCell ref="Y92:Z92"/>
    <mergeCell ref="V88:W88"/>
    <mergeCell ref="V89:W89"/>
    <mergeCell ref="Y89:Z89"/>
    <mergeCell ref="A100:B100"/>
    <mergeCell ref="V73:W73"/>
    <mergeCell ref="Y73:Z73"/>
    <mergeCell ref="V69:W69"/>
    <mergeCell ref="A73:T73"/>
    <mergeCell ref="AA67:AB67"/>
    <mergeCell ref="AA68:AB68"/>
    <mergeCell ref="V47:W47"/>
    <mergeCell ref="Y47:Z47"/>
    <mergeCell ref="V53:W53"/>
    <mergeCell ref="AA62:AB62"/>
    <mergeCell ref="AA63:AB63"/>
    <mergeCell ref="AA49:AB49"/>
    <mergeCell ref="V48:W48"/>
    <mergeCell ref="V49:W49"/>
    <mergeCell ref="A56:A72"/>
    <mergeCell ref="AA66:AB66"/>
    <mergeCell ref="AA55:AE55"/>
    <mergeCell ref="AA56:AB56"/>
    <mergeCell ref="AA57:AB57"/>
    <mergeCell ref="AA58:AB58"/>
    <mergeCell ref="V57:W57"/>
    <mergeCell ref="AA61:AB61"/>
    <mergeCell ref="AA69:AB69"/>
    <mergeCell ref="AA70:AB70"/>
    <mergeCell ref="Y87:Z87"/>
    <mergeCell ref="V81:W81"/>
    <mergeCell ref="Y81:Z81"/>
    <mergeCell ref="C76:T76"/>
    <mergeCell ref="C77:T77"/>
    <mergeCell ref="C78:T78"/>
    <mergeCell ref="C79:T79"/>
    <mergeCell ref="C80:T80"/>
    <mergeCell ref="C81:T81"/>
    <mergeCell ref="V87:W87"/>
    <mergeCell ref="V86:W86"/>
    <mergeCell ref="Y86:Z86"/>
    <mergeCell ref="B82:T82"/>
    <mergeCell ref="B83:T83"/>
    <mergeCell ref="C84:T84"/>
    <mergeCell ref="C85:T85"/>
    <mergeCell ref="C86:T86"/>
    <mergeCell ref="V85:W85"/>
    <mergeCell ref="Y85:Z85"/>
    <mergeCell ref="AH39:AK39"/>
    <mergeCell ref="AH43:AK43"/>
    <mergeCell ref="Y41:Z41"/>
    <mergeCell ref="V40:W40"/>
    <mergeCell ref="Y40:Z40"/>
    <mergeCell ref="V43:W43"/>
    <mergeCell ref="Y43:Z43"/>
    <mergeCell ref="V42:W42"/>
    <mergeCell ref="Y42:Z42"/>
    <mergeCell ref="V39:W39"/>
    <mergeCell ref="V41:W41"/>
    <mergeCell ref="AA42:AB42"/>
    <mergeCell ref="V75:W75"/>
    <mergeCell ref="Y75:Z75"/>
    <mergeCell ref="Y44:Z44"/>
    <mergeCell ref="V45:W45"/>
    <mergeCell ref="Y45:Z45"/>
    <mergeCell ref="V50:W50"/>
    <mergeCell ref="AA50:AB50"/>
    <mergeCell ref="V84:W84"/>
    <mergeCell ref="Y83:Z83"/>
    <mergeCell ref="AA79:AB79"/>
    <mergeCell ref="AA80:AB80"/>
    <mergeCell ref="V78:W78"/>
    <mergeCell ref="Y78:Z78"/>
    <mergeCell ref="V76:W76"/>
    <mergeCell ref="Y76:Z76"/>
    <mergeCell ref="V79:W79"/>
    <mergeCell ref="Y79:Z79"/>
    <mergeCell ref="V80:W80"/>
    <mergeCell ref="Y80:Z80"/>
    <mergeCell ref="V77:W77"/>
    <mergeCell ref="Y77:Z77"/>
    <mergeCell ref="V72:W72"/>
    <mergeCell ref="V82:W82"/>
    <mergeCell ref="AA81:AB81"/>
    <mergeCell ref="AA33:AB33"/>
    <mergeCell ref="AA37:AB37"/>
    <mergeCell ref="AA32:AB32"/>
    <mergeCell ref="AA34:AB34"/>
    <mergeCell ref="AA36:AB36"/>
    <mergeCell ref="A3:AE3"/>
    <mergeCell ref="B4:AE4"/>
    <mergeCell ref="B11:D11"/>
    <mergeCell ref="H12:I12"/>
    <mergeCell ref="K12:M12"/>
    <mergeCell ref="Y28:Z28"/>
    <mergeCell ref="A10:A16"/>
    <mergeCell ref="AC5:AD5"/>
    <mergeCell ref="Z5:AA5"/>
    <mergeCell ref="B12:D13"/>
    <mergeCell ref="B14:I14"/>
    <mergeCell ref="M16:Q16"/>
    <mergeCell ref="B6:H6"/>
    <mergeCell ref="J14:L14"/>
    <mergeCell ref="B10:D10"/>
    <mergeCell ref="B27:B46"/>
    <mergeCell ref="M14:Q14"/>
    <mergeCell ref="V33:W33"/>
    <mergeCell ref="Y33:Z33"/>
    <mergeCell ref="AH26:AM26"/>
    <mergeCell ref="AA26:AE26"/>
    <mergeCell ref="V26:Z26"/>
    <mergeCell ref="AH35:AK35"/>
    <mergeCell ref="Y36:Z36"/>
    <mergeCell ref="V37:W37"/>
    <mergeCell ref="Y37:Z37"/>
    <mergeCell ref="V28:W28"/>
    <mergeCell ref="V29:W29"/>
    <mergeCell ref="V31:W31"/>
    <mergeCell ref="Y31:Z31"/>
    <mergeCell ref="V34:W34"/>
    <mergeCell ref="V32:W32"/>
    <mergeCell ref="Y32:Z32"/>
    <mergeCell ref="V35:W35"/>
    <mergeCell ref="Y35:Z35"/>
    <mergeCell ref="V27:W27"/>
    <mergeCell ref="Y27:Z27"/>
    <mergeCell ref="Y30:Z30"/>
    <mergeCell ref="Y29:Z29"/>
    <mergeCell ref="V30:W30"/>
    <mergeCell ref="AH27:AK27"/>
    <mergeCell ref="AH31:AK31"/>
    <mergeCell ref="Y34:Z34"/>
  </mergeCells>
  <phoneticPr fontId="5"/>
  <dataValidations count="7">
    <dataValidation imeMode="disabled" allowBlank="1" showInputMessage="1" showErrorMessage="1" sqref="M14:Q14 K12:M12 H12:I12 Z5:AA5 AC5:AD5 W5"/>
    <dataValidation imeMode="fullKatakana" allowBlank="1" showInputMessage="1" showErrorMessage="1" sqref="E10"/>
    <dataValidation type="list" allowBlank="1" showInputMessage="1" showErrorMessage="1" sqref="I21:I22">
      <formula1>"普通,当座"</formula1>
    </dataValidation>
    <dataValidation type="list" allowBlank="1" showInputMessage="1" showErrorMessage="1" sqref="A98:A103">
      <formula1>"○"</formula1>
    </dataValidation>
    <dataValidation type="whole" allowBlank="1" showInputMessage="1" showErrorMessage="1" sqref="F23:H23">
      <formula1>0</formula1>
      <formula2>9</formula2>
    </dataValidation>
    <dataValidation type="whole" allowBlank="1" showInputMessage="1" showErrorMessage="1" errorTitle="数字を入力ください" error="数字を入力ください" sqref="J21:P23">
      <formula1>0</formula1>
      <formula2>9</formula2>
    </dataValidation>
    <dataValidation imeMode="halfKatakana" allowBlank="1" showInputMessage="1" showErrorMessage="1" sqref="Q21:Q22"/>
  </dataValidations>
  <printOptions horizontalCentered="1"/>
  <pageMargins left="0.59055118110236227" right="0.39370078740157483" top="0.6692913385826772" bottom="0.27559055118110237" header="0.19685039370078741" footer="0.19685039370078741"/>
  <pageSetup paperSize="9" scale="90" fitToHeight="2" orientation="portrait" r:id="rId1"/>
  <rowBreaks count="1" manualBreakCount="1">
    <brk id="53" max="3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A1:AJ47"/>
  <sheetViews>
    <sheetView showGridLines="0" view="pageBreakPreview" zoomScaleNormal="140" zoomScaleSheetLayoutView="100" workbookViewId="0">
      <selection activeCell="G3" sqref="G3"/>
    </sheetView>
  </sheetViews>
  <sheetFormatPr defaultColWidth="2.25" defaultRowHeight="13.5"/>
  <cols>
    <col min="1" max="1" width="2.25" style="10"/>
    <col min="2" max="2" width="3.125" style="10" customWidth="1"/>
    <col min="3" max="3" width="16.875" style="10" customWidth="1"/>
    <col min="4" max="4" width="18.875" style="10" customWidth="1"/>
    <col min="5" max="5" width="19.875" style="10" customWidth="1"/>
    <col min="6" max="6" width="34.125" style="10" customWidth="1"/>
    <col min="7" max="7" width="10.625" style="10" customWidth="1"/>
    <col min="8" max="8" width="10" style="10" customWidth="1"/>
    <col min="9" max="9" width="19.25" style="10" bestFit="1" customWidth="1"/>
    <col min="10" max="10" width="65" style="10" customWidth="1"/>
    <col min="11" max="11" width="2.25" style="91" customWidth="1"/>
    <col min="12" max="16384" width="2.25" style="10"/>
  </cols>
  <sheetData>
    <row r="1" spans="1:20" s="91" customFormat="1" ht="24.75" customHeight="1">
      <c r="A1" s="163" t="s">
        <v>180</v>
      </c>
      <c r="H1" s="162" t="s">
        <v>158</v>
      </c>
      <c r="I1" s="92"/>
      <c r="J1" s="92"/>
      <c r="K1" s="92" t="s">
        <v>198</v>
      </c>
      <c r="L1" s="92"/>
      <c r="T1" s="43"/>
    </row>
    <row r="2" spans="1:20" ht="24.75" customHeight="1" thickBot="1">
      <c r="B2" s="11"/>
      <c r="G2" s="12" t="s">
        <v>27</v>
      </c>
      <c r="H2" s="12"/>
      <c r="I2" s="51"/>
      <c r="J2" s="51"/>
      <c r="K2" s="92" t="s">
        <v>169</v>
      </c>
      <c r="L2" s="51"/>
      <c r="T2" s="43"/>
    </row>
    <row r="3" spans="1:20" ht="33.75" customHeight="1">
      <c r="B3" s="13" t="s">
        <v>110</v>
      </c>
      <c r="C3" s="47" t="s">
        <v>111</v>
      </c>
      <c r="D3" s="15" t="s">
        <v>19</v>
      </c>
      <c r="E3" s="14" t="s">
        <v>112</v>
      </c>
      <c r="F3" s="15" t="s">
        <v>114</v>
      </c>
      <c r="G3" s="47" t="s">
        <v>106</v>
      </c>
      <c r="H3" s="159" t="s">
        <v>175</v>
      </c>
      <c r="I3" s="53"/>
      <c r="J3" s="51"/>
      <c r="K3" s="92" t="s">
        <v>157</v>
      </c>
      <c r="L3" s="51"/>
      <c r="T3" s="43"/>
    </row>
    <row r="4" spans="1:20" ht="14.25">
      <c r="A4" s="229"/>
      <c r="B4" s="230">
        <f>ROW()-3</f>
        <v>1</v>
      </c>
      <c r="C4" s="48"/>
      <c r="D4" s="37"/>
      <c r="E4" s="36"/>
      <c r="F4" s="49"/>
      <c r="G4" s="157" t="str">
        <f>IFERROR(VLOOKUP(J4,別表!$D$4:$E$53,2,0),"")</f>
        <v/>
      </c>
      <c r="H4" s="160"/>
      <c r="I4" s="52" t="str">
        <f>IF(AND(E4&gt;0,E4&lt;50),"（定員50人未満）",IF(E4&gt;=100,"（定員100人以上）",IF(AND(E4&gt;=50,E4&lt;100),"（定員50人以上100人未満）","")))</f>
        <v/>
      </c>
      <c r="J4" s="52" t="str">
        <f>D4&amp;I4</f>
        <v/>
      </c>
      <c r="K4" s="92" t="s">
        <v>168</v>
      </c>
      <c r="L4" s="51"/>
      <c r="T4" s="43"/>
    </row>
    <row r="5" spans="1:20" ht="14.25">
      <c r="A5" s="229"/>
      <c r="B5" s="230">
        <f t="shared" ref="B5:B43" si="0">ROW()-3</f>
        <v>2</v>
      </c>
      <c r="C5" s="48"/>
      <c r="D5" s="37"/>
      <c r="E5" s="36"/>
      <c r="F5" s="49"/>
      <c r="G5" s="157" t="str">
        <f>IFERROR(VLOOKUP(J5,別表!$D$4:$E$53,2,0),"")</f>
        <v/>
      </c>
      <c r="H5" s="160"/>
      <c r="I5" s="52" t="str">
        <f t="shared" ref="I5:I43" si="1">IF(AND(E5&gt;0,E5&lt;50),"（定員50人未満）",IF(E5&gt;=100,"（定員100人以上）",IF(AND(E5&gt;=50,E5&lt;100),"（定員50人以上100人未満）","")))</f>
        <v/>
      </c>
      <c r="J5" s="52" t="str">
        <f t="shared" ref="J5:J43" si="2">D5&amp;I5</f>
        <v/>
      </c>
      <c r="K5" s="92" t="s">
        <v>199</v>
      </c>
      <c r="L5" s="51"/>
      <c r="T5" s="43"/>
    </row>
    <row r="6" spans="1:20" ht="14.25">
      <c r="A6" s="229"/>
      <c r="B6" s="230">
        <f t="shared" si="0"/>
        <v>3</v>
      </c>
      <c r="C6" s="48"/>
      <c r="D6" s="37"/>
      <c r="E6" s="36"/>
      <c r="F6" s="49"/>
      <c r="G6" s="157" t="str">
        <f>IFERROR(VLOOKUP(J6,別表!$D$4:$E$53,2,0),"")</f>
        <v/>
      </c>
      <c r="H6" s="160"/>
      <c r="I6" s="52" t="str">
        <f t="shared" si="1"/>
        <v/>
      </c>
      <c r="J6" s="52" t="str">
        <f t="shared" si="2"/>
        <v/>
      </c>
      <c r="K6" s="92" t="s">
        <v>61</v>
      </c>
      <c r="L6" s="51"/>
      <c r="T6" s="43"/>
    </row>
    <row r="7" spans="1:20" ht="14.25">
      <c r="A7" s="229"/>
      <c r="B7" s="230">
        <f t="shared" si="0"/>
        <v>4</v>
      </c>
      <c r="C7" s="48"/>
      <c r="D7" s="37"/>
      <c r="E7" s="36"/>
      <c r="F7" s="49"/>
      <c r="G7" s="157" t="str">
        <f>IFERROR(VLOOKUP(J7,別表!$D$4:$E$53,2,0),"")</f>
        <v/>
      </c>
      <c r="H7" s="160"/>
      <c r="I7" s="52" t="str">
        <f t="shared" si="1"/>
        <v/>
      </c>
      <c r="J7" s="52" t="str">
        <f t="shared" si="2"/>
        <v/>
      </c>
      <c r="K7" s="92" t="s">
        <v>129</v>
      </c>
      <c r="L7" s="51"/>
      <c r="T7" s="43"/>
    </row>
    <row r="8" spans="1:20" ht="14.25">
      <c r="A8" s="229"/>
      <c r="B8" s="230">
        <f t="shared" si="0"/>
        <v>5</v>
      </c>
      <c r="C8" s="48"/>
      <c r="D8" s="37"/>
      <c r="E8" s="36"/>
      <c r="F8" s="49"/>
      <c r="G8" s="157" t="str">
        <f>IFERROR(VLOOKUP(J8,別表!$D$4:$E$53,2,0),"")</f>
        <v/>
      </c>
      <c r="H8" s="160"/>
      <c r="I8" s="52" t="str">
        <f t="shared" si="1"/>
        <v/>
      </c>
      <c r="J8" s="52" t="str">
        <f t="shared" si="2"/>
        <v/>
      </c>
      <c r="K8" s="92" t="s">
        <v>205</v>
      </c>
      <c r="L8" s="51"/>
      <c r="T8" s="43"/>
    </row>
    <row r="9" spans="1:20" ht="14.25">
      <c r="A9" s="229"/>
      <c r="B9" s="230">
        <f t="shared" si="0"/>
        <v>6</v>
      </c>
      <c r="C9" s="48"/>
      <c r="D9" s="37"/>
      <c r="E9" s="36"/>
      <c r="F9" s="49"/>
      <c r="G9" s="157" t="str">
        <f>IFERROR(VLOOKUP(J9,別表!$D$4:$E$53,2,0),"")</f>
        <v/>
      </c>
      <c r="H9" s="160"/>
      <c r="I9" s="52" t="str">
        <f t="shared" si="1"/>
        <v/>
      </c>
      <c r="J9" s="52" t="str">
        <f t="shared" si="2"/>
        <v/>
      </c>
      <c r="K9" s="92" t="s">
        <v>121</v>
      </c>
      <c r="L9" s="51"/>
      <c r="T9" s="43"/>
    </row>
    <row r="10" spans="1:20" ht="14.25">
      <c r="A10" s="229"/>
      <c r="B10" s="230">
        <f t="shared" si="0"/>
        <v>7</v>
      </c>
      <c r="C10" s="48"/>
      <c r="D10" s="37"/>
      <c r="E10" s="36"/>
      <c r="F10" s="49"/>
      <c r="G10" s="157" t="str">
        <f>IFERROR(VLOOKUP(J10,別表!$D$4:$E$53,2,0),"")</f>
        <v/>
      </c>
      <c r="H10" s="160"/>
      <c r="I10" s="52" t="str">
        <f t="shared" si="1"/>
        <v/>
      </c>
      <c r="J10" s="52" t="str">
        <f t="shared" si="2"/>
        <v/>
      </c>
      <c r="K10" s="92" t="s">
        <v>122</v>
      </c>
      <c r="L10" s="51"/>
      <c r="T10" s="43"/>
    </row>
    <row r="11" spans="1:20" ht="14.25">
      <c r="A11" s="229"/>
      <c r="B11" s="230">
        <f t="shared" si="0"/>
        <v>8</v>
      </c>
      <c r="C11" s="48"/>
      <c r="D11" s="37"/>
      <c r="E11" s="36"/>
      <c r="F11" s="49"/>
      <c r="G11" s="157" t="str">
        <f>IFERROR(VLOOKUP(J11,別表!$D$4:$E$53,2,0),"")</f>
        <v/>
      </c>
      <c r="H11" s="160"/>
      <c r="I11" s="52" t="str">
        <f t="shared" si="1"/>
        <v/>
      </c>
      <c r="J11" s="52" t="str">
        <f t="shared" si="2"/>
        <v/>
      </c>
      <c r="K11" s="92" t="s">
        <v>59</v>
      </c>
      <c r="L11" s="51"/>
      <c r="T11" s="44"/>
    </row>
    <row r="12" spans="1:20" ht="14.25">
      <c r="A12" s="229"/>
      <c r="B12" s="230">
        <f t="shared" si="0"/>
        <v>9</v>
      </c>
      <c r="C12" s="48"/>
      <c r="D12" s="37"/>
      <c r="E12" s="36"/>
      <c r="F12" s="49"/>
      <c r="G12" s="157" t="str">
        <f>IFERROR(VLOOKUP(J12,別表!$D$4:$E$53,2,0),"")</f>
        <v/>
      </c>
      <c r="H12" s="160"/>
      <c r="I12" s="52" t="str">
        <f t="shared" si="1"/>
        <v/>
      </c>
      <c r="J12" s="52" t="str">
        <f t="shared" si="2"/>
        <v/>
      </c>
      <c r="K12" s="92" t="s">
        <v>123</v>
      </c>
      <c r="L12" s="51"/>
      <c r="T12" s="44"/>
    </row>
    <row r="13" spans="1:20" ht="14.25">
      <c r="A13" s="229"/>
      <c r="B13" s="230">
        <f t="shared" si="0"/>
        <v>10</v>
      </c>
      <c r="C13" s="48"/>
      <c r="D13" s="37"/>
      <c r="E13" s="36"/>
      <c r="F13" s="49"/>
      <c r="G13" s="157" t="str">
        <f>IFERROR(VLOOKUP(J13,別表!$D$4:$E$53,2,0),"")</f>
        <v/>
      </c>
      <c r="H13" s="160"/>
      <c r="I13" s="52" t="str">
        <f t="shared" si="1"/>
        <v/>
      </c>
      <c r="J13" s="52" t="str">
        <f t="shared" si="2"/>
        <v/>
      </c>
      <c r="K13" s="92" t="s">
        <v>101</v>
      </c>
      <c r="L13" s="51"/>
      <c r="T13" s="44"/>
    </row>
    <row r="14" spans="1:20" ht="14.25">
      <c r="A14" s="229"/>
      <c r="B14" s="230">
        <f t="shared" si="0"/>
        <v>11</v>
      </c>
      <c r="C14" s="48"/>
      <c r="D14" s="37"/>
      <c r="E14" s="36"/>
      <c r="F14" s="49"/>
      <c r="G14" s="157" t="str">
        <f>IFERROR(VLOOKUP(J14,別表!$D$4:$E$53,2,0),"")</f>
        <v/>
      </c>
      <c r="H14" s="160"/>
      <c r="I14" s="52" t="str">
        <f t="shared" si="1"/>
        <v/>
      </c>
      <c r="J14" s="52" t="str">
        <f t="shared" si="2"/>
        <v/>
      </c>
      <c r="K14" s="92" t="s">
        <v>13</v>
      </c>
      <c r="L14" s="51"/>
      <c r="T14" s="44"/>
    </row>
    <row r="15" spans="1:20" ht="14.25">
      <c r="A15" s="229"/>
      <c r="B15" s="230">
        <f t="shared" si="0"/>
        <v>12</v>
      </c>
      <c r="C15" s="48"/>
      <c r="D15" s="37"/>
      <c r="E15" s="36"/>
      <c r="F15" s="49"/>
      <c r="G15" s="157" t="str">
        <f>IFERROR(VLOOKUP(J15,別表!$D$4:$E$53,2,0),"")</f>
        <v/>
      </c>
      <c r="H15" s="160"/>
      <c r="I15" s="52" t="str">
        <f t="shared" si="1"/>
        <v/>
      </c>
      <c r="J15" s="52" t="str">
        <f t="shared" si="2"/>
        <v/>
      </c>
      <c r="K15" s="92" t="s">
        <v>124</v>
      </c>
      <c r="L15" s="51"/>
      <c r="T15" s="44"/>
    </row>
    <row r="16" spans="1:20" ht="14.25">
      <c r="A16" s="229"/>
      <c r="B16" s="230">
        <f t="shared" si="0"/>
        <v>13</v>
      </c>
      <c r="C16" s="48"/>
      <c r="D16" s="37"/>
      <c r="E16" s="36"/>
      <c r="F16" s="49"/>
      <c r="G16" s="157" t="str">
        <f>IFERROR(VLOOKUP(J16,別表!$D$4:$E$53,2,0),"")</f>
        <v/>
      </c>
      <c r="H16" s="160"/>
      <c r="I16" s="52" t="str">
        <f t="shared" si="1"/>
        <v/>
      </c>
      <c r="J16" s="52" t="str">
        <f t="shared" si="2"/>
        <v/>
      </c>
      <c r="K16" s="92" t="s">
        <v>125</v>
      </c>
      <c r="L16" s="51"/>
      <c r="T16" s="43"/>
    </row>
    <row r="17" spans="1:36" ht="14.25">
      <c r="A17" s="229"/>
      <c r="B17" s="230">
        <f t="shared" si="0"/>
        <v>14</v>
      </c>
      <c r="C17" s="48"/>
      <c r="D17" s="37"/>
      <c r="E17" s="36"/>
      <c r="F17" s="49"/>
      <c r="G17" s="157" t="str">
        <f>IFERROR(VLOOKUP(J17,別表!$D$4:$E$53,2,0),"")</f>
        <v/>
      </c>
      <c r="H17" s="160"/>
      <c r="I17" s="52" t="str">
        <f t="shared" si="1"/>
        <v/>
      </c>
      <c r="J17" s="52" t="str">
        <f t="shared" si="2"/>
        <v/>
      </c>
      <c r="K17" s="92" t="s">
        <v>102</v>
      </c>
      <c r="L17" s="51"/>
      <c r="T17" s="43"/>
    </row>
    <row r="18" spans="1:36" ht="14.25">
      <c r="A18" s="229"/>
      <c r="B18" s="230">
        <f t="shared" si="0"/>
        <v>15</v>
      </c>
      <c r="C18" s="48"/>
      <c r="D18" s="37"/>
      <c r="E18" s="36"/>
      <c r="F18" s="49"/>
      <c r="G18" s="157" t="str">
        <f>IFERROR(VLOOKUP(J18,別表!$D$4:$E$53,2,0),"")</f>
        <v/>
      </c>
      <c r="H18" s="160"/>
      <c r="I18" s="52" t="str">
        <f t="shared" si="1"/>
        <v/>
      </c>
      <c r="J18" s="52" t="str">
        <f t="shared" si="2"/>
        <v/>
      </c>
      <c r="K18" s="92" t="s">
        <v>126</v>
      </c>
      <c r="L18" s="51"/>
      <c r="T18" s="44"/>
    </row>
    <row r="19" spans="1:36" ht="14.25">
      <c r="A19" s="229"/>
      <c r="B19" s="230">
        <f t="shared" si="0"/>
        <v>16</v>
      </c>
      <c r="C19" s="48"/>
      <c r="D19" s="37"/>
      <c r="E19" s="36"/>
      <c r="F19" s="49"/>
      <c r="G19" s="157" t="str">
        <f>IFERROR(VLOOKUP(J19,別表!$D$4:$E$53,2,0),"")</f>
        <v/>
      </c>
      <c r="H19" s="160"/>
      <c r="I19" s="52" t="str">
        <f t="shared" si="1"/>
        <v/>
      </c>
      <c r="J19" s="52" t="str">
        <f t="shared" si="2"/>
        <v/>
      </c>
      <c r="K19" s="92" t="s">
        <v>127</v>
      </c>
      <c r="L19" s="51"/>
      <c r="T19" s="45"/>
    </row>
    <row r="20" spans="1:36" ht="14.25">
      <c r="A20" s="229"/>
      <c r="B20" s="230">
        <f t="shared" si="0"/>
        <v>17</v>
      </c>
      <c r="C20" s="48"/>
      <c r="D20" s="37"/>
      <c r="E20" s="36"/>
      <c r="F20" s="49"/>
      <c r="G20" s="157" t="str">
        <f>IFERROR(VLOOKUP(J20,別表!$D$4:$E$53,2,0),"")</f>
        <v/>
      </c>
      <c r="H20" s="160"/>
      <c r="I20" s="52" t="str">
        <f t="shared" si="1"/>
        <v/>
      </c>
      <c r="J20" s="52" t="str">
        <f t="shared" si="2"/>
        <v/>
      </c>
      <c r="K20" s="92" t="s">
        <v>128</v>
      </c>
      <c r="L20" s="51"/>
      <c r="T20" s="43"/>
    </row>
    <row r="21" spans="1:36" ht="14.25">
      <c r="A21" s="229"/>
      <c r="B21" s="230">
        <f t="shared" si="0"/>
        <v>18</v>
      </c>
      <c r="C21" s="48"/>
      <c r="D21" s="37"/>
      <c r="E21" s="36"/>
      <c r="F21" s="49"/>
      <c r="G21" s="157" t="str">
        <f>IFERROR(VLOOKUP(J21,別表!$D$4:$E$53,2,0),"")</f>
        <v/>
      </c>
      <c r="H21" s="160"/>
      <c r="I21" s="52" t="str">
        <f t="shared" si="1"/>
        <v/>
      </c>
      <c r="J21" s="52" t="str">
        <f t="shared" si="2"/>
        <v/>
      </c>
      <c r="K21" s="92" t="s">
        <v>45</v>
      </c>
      <c r="L21" s="51"/>
      <c r="T21" s="43"/>
    </row>
    <row r="22" spans="1:36" ht="14.25">
      <c r="A22" s="229"/>
      <c r="B22" s="230">
        <f t="shared" si="0"/>
        <v>19</v>
      </c>
      <c r="C22" s="48"/>
      <c r="D22" s="37"/>
      <c r="E22" s="36"/>
      <c r="F22" s="49"/>
      <c r="G22" s="157" t="str">
        <f>IFERROR(VLOOKUP(J22,別表!$D$4:$E$53,2,0),"")</f>
        <v/>
      </c>
      <c r="H22" s="160"/>
      <c r="I22" s="52" t="str">
        <f t="shared" si="1"/>
        <v/>
      </c>
      <c r="J22" s="52" t="str">
        <f t="shared" si="2"/>
        <v/>
      </c>
      <c r="K22" s="92" t="s">
        <v>95</v>
      </c>
      <c r="L22" s="51"/>
      <c r="T22" s="43"/>
    </row>
    <row r="23" spans="1:36" ht="14.25">
      <c r="A23" s="229"/>
      <c r="B23" s="230">
        <f t="shared" si="0"/>
        <v>20</v>
      </c>
      <c r="C23" s="48"/>
      <c r="D23" s="37"/>
      <c r="E23" s="36"/>
      <c r="F23" s="49"/>
      <c r="G23" s="157" t="str">
        <f>IFERROR(VLOOKUP(J23,別表!$D$4:$E$53,2,0),"")</f>
        <v/>
      </c>
      <c r="H23" s="160"/>
      <c r="I23" s="52" t="str">
        <f t="shared" si="1"/>
        <v/>
      </c>
      <c r="J23" s="52" t="str">
        <f t="shared" si="2"/>
        <v/>
      </c>
      <c r="K23" s="92" t="s">
        <v>96</v>
      </c>
      <c r="L23" s="51"/>
      <c r="T23" s="43"/>
    </row>
    <row r="24" spans="1:36" ht="14.25">
      <c r="A24" s="229"/>
      <c r="B24" s="230">
        <f t="shared" si="0"/>
        <v>21</v>
      </c>
      <c r="C24" s="48"/>
      <c r="D24" s="37"/>
      <c r="E24" s="36"/>
      <c r="F24" s="49"/>
      <c r="G24" s="157" t="str">
        <f>IFERROR(VLOOKUP(J24,別表!$D$4:$E$53,2,0),"")</f>
        <v/>
      </c>
      <c r="H24" s="160"/>
      <c r="I24" s="52" t="str">
        <f t="shared" si="1"/>
        <v/>
      </c>
      <c r="J24" s="52" t="str">
        <f t="shared" si="2"/>
        <v/>
      </c>
      <c r="K24" s="92" t="s">
        <v>97</v>
      </c>
      <c r="L24" s="51"/>
      <c r="T24" s="43"/>
    </row>
    <row r="25" spans="1:36" ht="14.25">
      <c r="A25" s="229"/>
      <c r="B25" s="230">
        <f t="shared" si="0"/>
        <v>22</v>
      </c>
      <c r="C25" s="48"/>
      <c r="D25" s="37"/>
      <c r="E25" s="36"/>
      <c r="F25" s="49"/>
      <c r="G25" s="157" t="str">
        <f>IFERROR(VLOOKUP(J25,別表!$D$4:$E$53,2,0),"")</f>
        <v/>
      </c>
      <c r="H25" s="160"/>
      <c r="I25" s="52" t="str">
        <f t="shared" si="1"/>
        <v/>
      </c>
      <c r="J25" s="52" t="str">
        <f t="shared" si="2"/>
        <v/>
      </c>
      <c r="K25" s="92" t="s">
        <v>98</v>
      </c>
      <c r="L25" s="51"/>
      <c r="T25" s="43"/>
    </row>
    <row r="26" spans="1:36" ht="14.25">
      <c r="A26" s="229"/>
      <c r="B26" s="230">
        <f t="shared" si="0"/>
        <v>23</v>
      </c>
      <c r="C26" s="48"/>
      <c r="D26" s="37"/>
      <c r="E26" s="36"/>
      <c r="F26" s="49"/>
      <c r="G26" s="157" t="str">
        <f>IFERROR(VLOOKUP(J26,別表!$D$4:$E$53,2,0),"")</f>
        <v/>
      </c>
      <c r="H26" s="160"/>
      <c r="I26" s="52" t="str">
        <f t="shared" si="1"/>
        <v/>
      </c>
      <c r="J26" s="52" t="str">
        <f t="shared" si="2"/>
        <v/>
      </c>
      <c r="K26" s="92"/>
      <c r="L26" s="51"/>
      <c r="T26" s="8"/>
    </row>
    <row r="27" spans="1:36" ht="14.25">
      <c r="A27" s="229"/>
      <c r="B27" s="230">
        <f t="shared" si="0"/>
        <v>24</v>
      </c>
      <c r="C27" s="48"/>
      <c r="D27" s="37"/>
      <c r="E27" s="36"/>
      <c r="F27" s="49"/>
      <c r="G27" s="157" t="str">
        <f>IFERROR(VLOOKUP(J27,別表!$D$4:$E$53,2,0),"")</f>
        <v/>
      </c>
      <c r="H27" s="160"/>
      <c r="I27" s="52" t="str">
        <f t="shared" si="1"/>
        <v/>
      </c>
      <c r="J27" s="52" t="str">
        <f t="shared" si="2"/>
        <v/>
      </c>
      <c r="K27" s="92"/>
      <c r="L27" s="51"/>
      <c r="T27" s="43"/>
    </row>
    <row r="28" spans="1:36" ht="14.25">
      <c r="A28" s="229"/>
      <c r="B28" s="230">
        <f t="shared" si="0"/>
        <v>25</v>
      </c>
      <c r="C28" s="48"/>
      <c r="D28" s="37"/>
      <c r="E28" s="36"/>
      <c r="F28" s="49"/>
      <c r="G28" s="157" t="str">
        <f>IFERROR(VLOOKUP(J28,別表!$D$4:$E$53,2,0),"")</f>
        <v/>
      </c>
      <c r="H28" s="160"/>
      <c r="I28" s="52" t="str">
        <f t="shared" si="1"/>
        <v/>
      </c>
      <c r="J28" s="52" t="str">
        <f t="shared" si="2"/>
        <v/>
      </c>
      <c r="K28" s="92"/>
      <c r="L28" s="51"/>
      <c r="T28" s="43"/>
    </row>
    <row r="29" spans="1:36" ht="14.25">
      <c r="A29" s="229"/>
      <c r="B29" s="230">
        <f t="shared" si="0"/>
        <v>26</v>
      </c>
      <c r="C29" s="48"/>
      <c r="D29" s="37"/>
      <c r="E29" s="36"/>
      <c r="F29" s="49"/>
      <c r="G29" s="157" t="str">
        <f>IFERROR(VLOOKUP(J29,別表!$D$4:$E$53,2,0),"")</f>
        <v/>
      </c>
      <c r="H29" s="160"/>
      <c r="I29" s="52" t="str">
        <f t="shared" si="1"/>
        <v/>
      </c>
      <c r="J29" s="52" t="str">
        <f t="shared" si="2"/>
        <v/>
      </c>
      <c r="K29" s="92"/>
      <c r="L29" s="51"/>
      <c r="T29" s="43"/>
    </row>
    <row r="30" spans="1:36" ht="14.25">
      <c r="A30" s="229"/>
      <c r="B30" s="230">
        <f t="shared" si="0"/>
        <v>27</v>
      </c>
      <c r="C30" s="48"/>
      <c r="D30" s="37"/>
      <c r="E30" s="36"/>
      <c r="F30" s="49"/>
      <c r="G30" s="157" t="str">
        <f>IFERROR(VLOOKUP(J30,別表!$D$4:$E$53,2,0),"")</f>
        <v/>
      </c>
      <c r="H30" s="160"/>
      <c r="I30" s="52" t="str">
        <f t="shared" si="1"/>
        <v/>
      </c>
      <c r="J30" s="52" t="str">
        <f t="shared" si="2"/>
        <v/>
      </c>
      <c r="K30" s="92"/>
      <c r="L30" s="51"/>
      <c r="T30" s="43"/>
    </row>
    <row r="31" spans="1:36" ht="14.25">
      <c r="A31" s="229"/>
      <c r="B31" s="230">
        <f t="shared" si="0"/>
        <v>28</v>
      </c>
      <c r="C31" s="48"/>
      <c r="D31" s="37"/>
      <c r="E31" s="36"/>
      <c r="F31" s="49"/>
      <c r="G31" s="157" t="str">
        <f>IFERROR(VLOOKUP(J31,別表!$D$4:$E$53,2,0),"")</f>
        <v/>
      </c>
      <c r="H31" s="160"/>
      <c r="I31" s="52" t="str">
        <f t="shared" si="1"/>
        <v/>
      </c>
      <c r="J31" s="52" t="str">
        <f t="shared" si="2"/>
        <v/>
      </c>
      <c r="K31" s="92"/>
      <c r="L31" s="51"/>
      <c r="T31" s="43"/>
      <c r="U31" s="1"/>
      <c r="V31" s="1"/>
      <c r="W31" s="1"/>
      <c r="X31" s="1"/>
      <c r="Y31" s="1"/>
      <c r="Z31" s="1"/>
      <c r="AA31" s="1"/>
      <c r="AB31" s="1"/>
      <c r="AC31" s="1"/>
      <c r="AD31" s="1"/>
      <c r="AE31" s="1"/>
      <c r="AF31" s="1"/>
      <c r="AG31" s="1"/>
      <c r="AH31" s="1"/>
    </row>
    <row r="32" spans="1:36" ht="14.25">
      <c r="A32" s="229"/>
      <c r="B32" s="230">
        <f t="shared" si="0"/>
        <v>29</v>
      </c>
      <c r="C32" s="48"/>
      <c r="D32" s="37"/>
      <c r="E32" s="36"/>
      <c r="F32" s="49"/>
      <c r="G32" s="157" t="str">
        <f>IFERROR(VLOOKUP(J32,別表!$D$4:$E$53,2,0),"")</f>
        <v/>
      </c>
      <c r="H32" s="160"/>
      <c r="I32" s="52" t="str">
        <f t="shared" si="1"/>
        <v/>
      </c>
      <c r="J32" s="52" t="str">
        <f t="shared" si="2"/>
        <v/>
      </c>
      <c r="K32" s="92"/>
      <c r="L32" s="51"/>
      <c r="T32" s="43"/>
      <c r="U32" s="46"/>
      <c r="V32" s="46"/>
      <c r="W32" s="46"/>
      <c r="X32" s="46"/>
      <c r="Y32" s="46"/>
      <c r="Z32" s="46"/>
      <c r="AA32" s="46"/>
      <c r="AB32" s="46"/>
      <c r="AC32" s="46"/>
      <c r="AD32" s="46"/>
      <c r="AE32" s="46"/>
      <c r="AF32" s="46"/>
      <c r="AG32" s="46"/>
      <c r="AH32" s="46"/>
      <c r="AI32" s="46"/>
      <c r="AJ32" s="46"/>
    </row>
    <row r="33" spans="1:36" ht="14.25">
      <c r="A33" s="229"/>
      <c r="B33" s="230">
        <f t="shared" si="0"/>
        <v>30</v>
      </c>
      <c r="C33" s="48"/>
      <c r="D33" s="37"/>
      <c r="E33" s="36"/>
      <c r="F33" s="49"/>
      <c r="G33" s="157" t="str">
        <f>IFERROR(VLOOKUP(J33,別表!$D$4:$E$53,2,0),"")</f>
        <v/>
      </c>
      <c r="H33" s="160"/>
      <c r="I33" s="52" t="str">
        <f t="shared" si="1"/>
        <v/>
      </c>
      <c r="J33" s="52" t="str">
        <f t="shared" si="2"/>
        <v/>
      </c>
      <c r="K33" s="92"/>
      <c r="L33" s="51"/>
      <c r="T33" s="43"/>
      <c r="U33" s="8"/>
      <c r="V33" s="8"/>
      <c r="W33" s="8"/>
      <c r="X33" s="8"/>
      <c r="Y33" s="8"/>
      <c r="Z33" s="8"/>
      <c r="AA33" s="8"/>
      <c r="AB33" s="8"/>
      <c r="AC33" s="8"/>
      <c r="AD33" s="8"/>
      <c r="AE33" s="8"/>
      <c r="AF33" s="8"/>
      <c r="AG33" s="8"/>
      <c r="AH33" s="8"/>
      <c r="AI33" s="8"/>
      <c r="AJ33" s="8"/>
    </row>
    <row r="34" spans="1:36" ht="14.25">
      <c r="A34" s="229"/>
      <c r="B34" s="230">
        <f t="shared" si="0"/>
        <v>31</v>
      </c>
      <c r="C34" s="48"/>
      <c r="D34" s="37"/>
      <c r="E34" s="36"/>
      <c r="F34" s="49"/>
      <c r="G34" s="157" t="str">
        <f>IFERROR(VLOOKUP(J34,別表!$D$4:$E$53,2,0),"")</f>
        <v/>
      </c>
      <c r="H34" s="160"/>
      <c r="I34" s="52" t="str">
        <f t="shared" si="1"/>
        <v/>
      </c>
      <c r="J34" s="52" t="str">
        <f t="shared" si="2"/>
        <v/>
      </c>
      <c r="K34" s="92"/>
      <c r="L34" s="51"/>
      <c r="T34" s="8"/>
      <c r="U34" s="8"/>
      <c r="V34" s="8"/>
      <c r="W34" s="8"/>
      <c r="X34" s="8"/>
      <c r="Y34" s="8"/>
      <c r="Z34" s="8"/>
      <c r="AA34" s="8"/>
      <c r="AB34" s="8"/>
      <c r="AC34" s="8"/>
      <c r="AD34" s="8"/>
      <c r="AE34" s="8"/>
      <c r="AF34" s="8"/>
      <c r="AG34" s="8"/>
      <c r="AH34" s="8"/>
      <c r="AI34" s="8"/>
      <c r="AJ34" s="8"/>
    </row>
    <row r="35" spans="1:36" ht="14.25">
      <c r="A35" s="229"/>
      <c r="B35" s="230">
        <f t="shared" si="0"/>
        <v>32</v>
      </c>
      <c r="C35" s="48"/>
      <c r="D35" s="37"/>
      <c r="E35" s="36"/>
      <c r="F35" s="49"/>
      <c r="G35" s="157" t="str">
        <f>IFERROR(VLOOKUP(J35,別表!$D$4:$E$53,2,0),"")</f>
        <v/>
      </c>
      <c r="H35" s="160"/>
      <c r="I35" s="52" t="str">
        <f t="shared" si="1"/>
        <v/>
      </c>
      <c r="J35" s="52" t="str">
        <f t="shared" si="2"/>
        <v/>
      </c>
      <c r="K35" s="92"/>
      <c r="L35" s="51"/>
      <c r="U35" s="8"/>
      <c r="V35" s="8"/>
      <c r="W35" s="8"/>
      <c r="X35" s="8"/>
      <c r="Y35" s="8"/>
      <c r="Z35" s="8"/>
      <c r="AA35" s="8"/>
      <c r="AB35" s="8"/>
      <c r="AC35" s="8"/>
      <c r="AD35" s="8"/>
      <c r="AE35" s="8"/>
      <c r="AF35" s="8"/>
      <c r="AG35" s="8"/>
      <c r="AH35" s="8"/>
      <c r="AI35" s="8"/>
      <c r="AJ35" s="8"/>
    </row>
    <row r="36" spans="1:36" ht="14.25">
      <c r="A36" s="229"/>
      <c r="B36" s="230">
        <f t="shared" si="0"/>
        <v>33</v>
      </c>
      <c r="C36" s="48"/>
      <c r="D36" s="37"/>
      <c r="E36" s="36"/>
      <c r="F36" s="49"/>
      <c r="G36" s="157" t="str">
        <f>IFERROR(VLOOKUP(J36,別表!$D$4:$E$53,2,0),"")</f>
        <v/>
      </c>
      <c r="H36" s="160"/>
      <c r="I36" s="52" t="str">
        <f t="shared" si="1"/>
        <v/>
      </c>
      <c r="J36" s="52" t="str">
        <f t="shared" si="2"/>
        <v/>
      </c>
      <c r="K36" s="92"/>
      <c r="L36" s="51"/>
      <c r="U36" s="8"/>
      <c r="V36" s="8"/>
      <c r="W36" s="8"/>
      <c r="X36" s="8"/>
      <c r="Y36" s="8"/>
      <c r="Z36" s="8"/>
      <c r="AA36" s="8"/>
      <c r="AB36" s="8"/>
      <c r="AC36" s="8"/>
      <c r="AD36" s="8"/>
      <c r="AE36" s="8"/>
      <c r="AF36" s="8"/>
      <c r="AG36" s="8"/>
      <c r="AH36" s="8"/>
      <c r="AI36" s="8"/>
      <c r="AJ36" s="8"/>
    </row>
    <row r="37" spans="1:36" ht="14.25">
      <c r="A37" s="229"/>
      <c r="B37" s="230">
        <f t="shared" si="0"/>
        <v>34</v>
      </c>
      <c r="C37" s="48"/>
      <c r="D37" s="37"/>
      <c r="E37" s="36"/>
      <c r="F37" s="49"/>
      <c r="G37" s="157" t="str">
        <f>IFERROR(VLOOKUP(J37,別表!$D$4:$E$53,2,0),"")</f>
        <v/>
      </c>
      <c r="H37" s="160"/>
      <c r="I37" s="52" t="str">
        <f t="shared" si="1"/>
        <v/>
      </c>
      <c r="J37" s="52" t="str">
        <f t="shared" si="2"/>
        <v/>
      </c>
      <c r="K37" s="92"/>
      <c r="L37" s="51"/>
      <c r="U37" s="8"/>
      <c r="V37" s="8"/>
      <c r="W37" s="8"/>
      <c r="X37" s="8"/>
      <c r="Y37" s="8"/>
      <c r="Z37" s="8"/>
      <c r="AA37" s="8"/>
      <c r="AB37" s="8"/>
      <c r="AC37" s="8"/>
      <c r="AD37" s="8"/>
      <c r="AE37" s="8"/>
      <c r="AF37" s="8"/>
      <c r="AG37" s="8"/>
      <c r="AH37" s="8"/>
      <c r="AI37" s="8"/>
      <c r="AJ37" s="8"/>
    </row>
    <row r="38" spans="1:36" ht="14.25">
      <c r="A38" s="229"/>
      <c r="B38" s="230">
        <f t="shared" si="0"/>
        <v>35</v>
      </c>
      <c r="C38" s="48"/>
      <c r="D38" s="37"/>
      <c r="E38" s="36"/>
      <c r="F38" s="49"/>
      <c r="G38" s="157" t="str">
        <f>IFERROR(VLOOKUP(J38,別表!$D$4:$E$53,2,0),"")</f>
        <v/>
      </c>
      <c r="H38" s="160"/>
      <c r="I38" s="52" t="str">
        <f t="shared" si="1"/>
        <v/>
      </c>
      <c r="J38" s="52" t="str">
        <f t="shared" si="2"/>
        <v/>
      </c>
      <c r="K38" s="92"/>
      <c r="L38" s="51"/>
      <c r="U38" s="8"/>
      <c r="V38" s="8"/>
      <c r="W38" s="8"/>
      <c r="X38" s="8"/>
      <c r="Y38" s="8"/>
      <c r="Z38" s="8"/>
      <c r="AA38" s="8"/>
      <c r="AB38" s="8"/>
      <c r="AC38" s="8"/>
      <c r="AD38" s="8"/>
      <c r="AE38" s="8"/>
      <c r="AF38" s="8"/>
      <c r="AG38" s="8"/>
      <c r="AH38" s="8"/>
      <c r="AI38" s="8"/>
      <c r="AJ38" s="8"/>
    </row>
    <row r="39" spans="1:36" ht="14.25">
      <c r="A39" s="229"/>
      <c r="B39" s="230">
        <f t="shared" si="0"/>
        <v>36</v>
      </c>
      <c r="C39" s="48"/>
      <c r="D39" s="37"/>
      <c r="E39" s="36"/>
      <c r="F39" s="49"/>
      <c r="G39" s="157" t="str">
        <f>IFERROR(VLOOKUP(J39,別表!$D$4:$E$53,2,0),"")</f>
        <v/>
      </c>
      <c r="H39" s="160"/>
      <c r="I39" s="52" t="str">
        <f t="shared" si="1"/>
        <v/>
      </c>
      <c r="J39" s="52" t="str">
        <f t="shared" si="2"/>
        <v/>
      </c>
      <c r="K39" s="92"/>
      <c r="L39" s="51"/>
      <c r="U39" s="8"/>
      <c r="V39" s="8"/>
      <c r="W39" s="8"/>
      <c r="X39" s="8"/>
      <c r="Y39" s="8"/>
      <c r="Z39" s="8"/>
      <c r="AA39" s="8"/>
      <c r="AB39" s="8"/>
      <c r="AC39" s="8"/>
      <c r="AD39" s="8"/>
      <c r="AE39" s="8"/>
      <c r="AF39" s="8"/>
      <c r="AG39" s="8"/>
      <c r="AH39" s="8"/>
      <c r="AI39" s="8"/>
      <c r="AJ39" s="8"/>
    </row>
    <row r="40" spans="1:36" ht="14.25">
      <c r="A40" s="229"/>
      <c r="B40" s="230">
        <f t="shared" si="0"/>
        <v>37</v>
      </c>
      <c r="C40" s="48"/>
      <c r="D40" s="37"/>
      <c r="E40" s="36"/>
      <c r="F40" s="49"/>
      <c r="G40" s="157" t="str">
        <f>IFERROR(VLOOKUP(J40,別表!$D$4:$E$53,2,0),"")</f>
        <v/>
      </c>
      <c r="H40" s="160"/>
      <c r="I40" s="52" t="str">
        <f t="shared" si="1"/>
        <v/>
      </c>
      <c r="J40" s="52" t="str">
        <f t="shared" si="2"/>
        <v/>
      </c>
      <c r="K40" s="92"/>
      <c r="L40" s="51"/>
    </row>
    <row r="41" spans="1:36" ht="14.25">
      <c r="A41" s="229"/>
      <c r="B41" s="230">
        <f t="shared" si="0"/>
        <v>38</v>
      </c>
      <c r="C41" s="48"/>
      <c r="D41" s="37"/>
      <c r="E41" s="36"/>
      <c r="F41" s="49"/>
      <c r="G41" s="157" t="str">
        <f>IFERROR(VLOOKUP(J41,別表!$D$4:$E$53,2,0),"")</f>
        <v/>
      </c>
      <c r="H41" s="160"/>
      <c r="I41" s="52" t="str">
        <f t="shared" si="1"/>
        <v/>
      </c>
      <c r="J41" s="52" t="str">
        <f t="shared" si="2"/>
        <v/>
      </c>
      <c r="K41" s="92"/>
      <c r="L41" s="51"/>
    </row>
    <row r="42" spans="1:36" ht="14.25">
      <c r="A42" s="229"/>
      <c r="B42" s="230">
        <f t="shared" si="0"/>
        <v>39</v>
      </c>
      <c r="C42" s="48"/>
      <c r="D42" s="37"/>
      <c r="E42" s="36"/>
      <c r="F42" s="49"/>
      <c r="G42" s="157" t="str">
        <f>IFERROR(VLOOKUP(J42,別表!$D$4:$E$53,2,0),"")</f>
        <v/>
      </c>
      <c r="H42" s="160"/>
      <c r="I42" s="52" t="str">
        <f t="shared" si="1"/>
        <v/>
      </c>
      <c r="J42" s="52" t="str">
        <f t="shared" si="2"/>
        <v/>
      </c>
      <c r="K42" s="92"/>
      <c r="L42" s="51"/>
    </row>
    <row r="43" spans="1:36" ht="14.25">
      <c r="A43" s="229"/>
      <c r="B43" s="230">
        <f t="shared" si="0"/>
        <v>40</v>
      </c>
      <c r="C43" s="48"/>
      <c r="D43" s="37"/>
      <c r="E43" s="36"/>
      <c r="F43" s="49"/>
      <c r="G43" s="157" t="str">
        <f>IFERROR(VLOOKUP(J43,別表!$D$4:$E$53,2,0),"")</f>
        <v/>
      </c>
      <c r="H43" s="160"/>
      <c r="I43" s="52" t="str">
        <f t="shared" si="1"/>
        <v/>
      </c>
      <c r="J43" s="52" t="str">
        <f t="shared" si="2"/>
        <v/>
      </c>
      <c r="K43" s="92"/>
      <c r="L43" s="51"/>
    </row>
    <row r="44" spans="1:36" ht="24.75" customHeight="1" thickBot="1">
      <c r="B44" s="16"/>
      <c r="C44" s="16"/>
      <c r="D44" s="16"/>
      <c r="E44" s="16"/>
      <c r="F44" s="16" t="s">
        <v>21</v>
      </c>
      <c r="G44" s="158">
        <f>SUM(G4:G43)</f>
        <v>0</v>
      </c>
      <c r="H44" s="161">
        <f>SUM(H4:H43)</f>
        <v>0</v>
      </c>
      <c r="I44" s="17" t="s">
        <v>78</v>
      </c>
    </row>
    <row r="45" spans="1:36">
      <c r="I45" s="10" t="s">
        <v>113</v>
      </c>
    </row>
    <row r="46" spans="1:36">
      <c r="B46" s="10" t="s">
        <v>109</v>
      </c>
    </row>
    <row r="47" spans="1:36">
      <c r="B47" s="10" t="s">
        <v>159</v>
      </c>
    </row>
  </sheetData>
  <sheetProtection algorithmName="SHA-512" hashValue="KxN+N/fshIqMFbhSuSLHyKGS1wmAUoSD3SlzZSRDEYkn97rJV2Z/hdmz08Obz4qrPO+rfPVuKpCSWaOv5L56rg==" saltValue="XqEaNt5hYweMNgbeeF5pvw==" spinCount="100000" sheet="1" formatRows="0"/>
  <sortState ref="C16:G17">
    <sortCondition descending="1" ref="C16"/>
  </sortState>
  <phoneticPr fontId="5"/>
  <conditionalFormatting sqref="H1">
    <cfRule type="cellIs" dxfId="35" priority="59" operator="equal">
      <formula>0</formula>
    </cfRule>
  </conditionalFormatting>
  <conditionalFormatting sqref="E4:E43">
    <cfRule type="expression" dxfId="34" priority="5">
      <formula>D4="定期巡回・随時対応型訪問介護看護事業所"</formula>
    </cfRule>
    <cfRule type="expression" dxfId="33" priority="6">
      <formula>D4="訪問リハビリテーション事業所"</formula>
    </cfRule>
    <cfRule type="expression" dxfId="32" priority="7">
      <formula>D4="訪問看護事業所"</formula>
    </cfRule>
    <cfRule type="expression" dxfId="31" priority="8">
      <formula>D4="訪問入浴介護事業所"</formula>
    </cfRule>
    <cfRule type="expression" dxfId="30" priority="9">
      <formula>D4="小規模多機能型居宅介護事業所"</formula>
    </cfRule>
    <cfRule type="expression" dxfId="29" priority="10">
      <formula>D4="療養通所介護事業所"</formula>
    </cfRule>
    <cfRule type="expression" dxfId="28" priority="11">
      <formula>D4="通所リハビリテーション事業所"</formula>
    </cfRule>
    <cfRule type="expression" dxfId="27" priority="12">
      <formula>D4="認知症対応型通所介護事業所"</formula>
    </cfRule>
    <cfRule type="expression" dxfId="26" priority="13">
      <formula>D4="地域密着型通所介護事業所"</formula>
    </cfRule>
    <cfRule type="expression" dxfId="25" priority="14">
      <formula>D4="通所介護事業所"</formula>
    </cfRule>
    <cfRule type="expression" dxfId="24" priority="15">
      <formula>D4="サービス付き高齢者向け住宅"</formula>
    </cfRule>
    <cfRule type="expression" dxfId="23" priority="16">
      <formula>D4="有料老人ホーム"</formula>
    </cfRule>
    <cfRule type="expression" dxfId="22" priority="17">
      <formula>D4="生活支援ハウス"</formula>
    </cfRule>
    <cfRule type="expression" dxfId="21" priority="18">
      <formula>D4="短期入所生活介護事業所（単独型）"</formula>
    </cfRule>
    <cfRule type="expression" dxfId="20" priority="19">
      <formula>D4="認知症対応型共同生活介護事業所"</formula>
    </cfRule>
    <cfRule type="expression" dxfId="19" priority="20">
      <formula>D4="訪問介護事業所"</formula>
    </cfRule>
  </conditionalFormatting>
  <conditionalFormatting sqref="E4:E43">
    <cfRule type="expression" dxfId="18" priority="1">
      <formula>D4="福祉用具貸与事業所"</formula>
    </cfRule>
    <cfRule type="expression" dxfId="17" priority="2">
      <formula>D4="居宅介護支援事業所"</formula>
    </cfRule>
    <cfRule type="expression" dxfId="16" priority="4">
      <formula>D4="夜間対応型訪問介護事業所"</formula>
    </cfRule>
  </conditionalFormatting>
  <conditionalFormatting sqref="E4:E43">
    <cfRule type="expression" dxfId="15" priority="3">
      <formula>D4="看護小規模多機能型居宅介護事業所"</formula>
    </cfRule>
  </conditionalFormatting>
  <dataValidations count="3">
    <dataValidation type="list" allowBlank="1" showInputMessage="1" showErrorMessage="1" sqref="H4:H43">
      <formula1>"可, "</formula1>
    </dataValidation>
    <dataValidation type="whole" operator="greaterThanOrEqual" showInputMessage="1" showErrorMessage="1" error="入所系①の施設以外は定員の入力は不要です。" sqref="E4:E43">
      <formula1>1</formula1>
    </dataValidation>
    <dataValidation type="list" allowBlank="1" showInputMessage="1" showErrorMessage="1" sqref="D4:D43">
      <formula1>$K$1:$K$25</formula1>
    </dataValidation>
  </dataValidations>
  <pageMargins left="0.19685039370078741" right="0.19685039370078741" top="0.39370078740157483" bottom="0.39370078740157483" header="0" footer="0"/>
  <pageSetup paperSize="9"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K49"/>
  <sheetViews>
    <sheetView showGridLines="0" view="pageBreakPreview" zoomScaleNormal="140" zoomScaleSheetLayoutView="100" workbookViewId="0">
      <selection activeCell="F6" sqref="F6"/>
    </sheetView>
  </sheetViews>
  <sheetFormatPr defaultColWidth="2.25" defaultRowHeight="13.5"/>
  <cols>
    <col min="1" max="1" width="2.25" style="203"/>
    <col min="2" max="2" width="3.125" style="203" customWidth="1"/>
    <col min="3" max="3" width="16.875" style="203" customWidth="1"/>
    <col min="4" max="4" width="18.875" style="203" customWidth="1"/>
    <col min="5" max="5" width="19.875" style="203" customWidth="1"/>
    <col min="6" max="6" width="34.125" style="203" customWidth="1"/>
    <col min="7" max="7" width="10.625" style="203" hidden="1" customWidth="1"/>
    <col min="8" max="8" width="10.625" style="203" customWidth="1"/>
    <col min="9" max="9" width="10" style="203" customWidth="1"/>
    <col min="10" max="10" width="19.25" style="205" bestFit="1" customWidth="1"/>
    <col min="11" max="11" width="38.625" style="205" customWidth="1"/>
    <col min="12" max="12" width="16.125" style="205" customWidth="1"/>
    <col min="13" max="13" width="2.25" style="205"/>
    <col min="14" max="18" width="2.25" style="206"/>
    <col min="19" max="16384" width="2.25" style="203"/>
  </cols>
  <sheetData>
    <row r="1" spans="1:21" ht="24.75" customHeight="1">
      <c r="A1" s="202" t="s">
        <v>181</v>
      </c>
      <c r="I1" s="204" t="s">
        <v>158</v>
      </c>
      <c r="U1" s="207"/>
    </row>
    <row r="2" spans="1:21" ht="24.75" customHeight="1" thickBot="1">
      <c r="B2" s="208"/>
      <c r="H2" s="209" t="s">
        <v>161</v>
      </c>
      <c r="I2" s="209"/>
      <c r="U2" s="207"/>
    </row>
    <row r="3" spans="1:21" ht="33.75" customHeight="1">
      <c r="B3" s="210" t="s">
        <v>20</v>
      </c>
      <c r="C3" s="211" t="s">
        <v>131</v>
      </c>
      <c r="D3" s="212" t="s">
        <v>132</v>
      </c>
      <c r="E3" s="213" t="s">
        <v>160</v>
      </c>
      <c r="F3" s="212" t="s">
        <v>133</v>
      </c>
      <c r="G3" s="214"/>
      <c r="H3" s="211" t="s">
        <v>208</v>
      </c>
      <c r="I3" s="215" t="s">
        <v>175</v>
      </c>
      <c r="J3" s="216"/>
      <c r="U3" s="207"/>
    </row>
    <row r="4" spans="1:21" ht="14.25">
      <c r="A4" s="229"/>
      <c r="B4" s="230">
        <f t="shared" ref="B4:B35" si="0">ROW()-3</f>
        <v>1</v>
      </c>
      <c r="C4" s="48"/>
      <c r="D4" s="37"/>
      <c r="E4" s="36"/>
      <c r="F4" s="49"/>
      <c r="G4" s="217">
        <f t="shared" ref="G4:G35" si="1">E4*0.64</f>
        <v>0</v>
      </c>
      <c r="H4" s="157" t="str">
        <f>IFERROR(VLOOKUP(K4,別表!$D$4:$E$53,2,0),"")</f>
        <v/>
      </c>
      <c r="I4" s="160"/>
      <c r="J4" s="205" t="str">
        <f>IF(AND(E4&gt;=20,E4&lt;50),"（病床50床未満）",IF(AND(E4&gt;=50,E4&lt;100),"（病床50床以上100床未満）",IF(AND(E4&gt;=100,E4&lt;150),"（病床100床以上150床未満）",IF(AND(E4&gt;=150,E4&lt;200),"（病床150床以上200床未満）",IF(AND(E4&gt;=200,E4&lt;250),"（病床200床以上250床未満）",IF(AND(E4&gt;=250,E4&lt;300),"（病床250床以上300床未満）",IF(E4&gt;=300,"（病床300床以上）","")))))))</f>
        <v/>
      </c>
      <c r="K4" s="205" t="str">
        <f>D4&amp;J4</f>
        <v/>
      </c>
      <c r="L4" s="205">
        <f>SUMIF($K$4:$K$43,"有床診療所",$G$4:$G$43)</f>
        <v>0</v>
      </c>
      <c r="U4" s="207"/>
    </row>
    <row r="5" spans="1:21" ht="14.25">
      <c r="A5" s="229"/>
      <c r="B5" s="230">
        <f t="shared" si="0"/>
        <v>2</v>
      </c>
      <c r="C5" s="48"/>
      <c r="D5" s="37"/>
      <c r="E5" s="36"/>
      <c r="F5" s="49"/>
      <c r="G5" s="217">
        <f t="shared" si="1"/>
        <v>0</v>
      </c>
      <c r="H5" s="157" t="str">
        <f>IFERROR(VLOOKUP(K5,別表!$D$4:$E$53,2,0),"")</f>
        <v/>
      </c>
      <c r="I5" s="160"/>
      <c r="J5" s="205" t="str">
        <f t="shared" ref="J5:J35" si="2">IF(AND(E5&gt;=20,E5&lt;50),"（病床50床未満）",IF(AND(E5&gt;=50,E5&lt;100),"（病床50床以上100床未満）",IF(AND(E5&gt;=100,E5&lt;150),"（病床100床以上150床未満）",IF(AND(E5&gt;=150,E5&lt;200),"（病床150床以上200床未満）",IF(AND(E5&gt;=200,E5&lt;250),"（病床200床以上250床未満）",IF(AND(E5&gt;=250,E5&lt;300),"（病床250床以上300床未満）",IF(E5&gt;=300,"（病床300床以上）","")))))))</f>
        <v/>
      </c>
      <c r="K5" s="205" t="str">
        <f t="shared" ref="K5:K35" si="3">D5&amp;J5</f>
        <v/>
      </c>
      <c r="L5" s="205">
        <f>SUMIF($K$4:$K$43,"病院（病床50床未満）",$G$4:$G$43)</f>
        <v>0</v>
      </c>
      <c r="U5" s="207"/>
    </row>
    <row r="6" spans="1:21" ht="14.25">
      <c r="A6" s="229"/>
      <c r="B6" s="230">
        <f t="shared" si="0"/>
        <v>3</v>
      </c>
      <c r="C6" s="48"/>
      <c r="D6" s="37"/>
      <c r="E6" s="36"/>
      <c r="F6" s="49"/>
      <c r="G6" s="217">
        <f t="shared" si="1"/>
        <v>0</v>
      </c>
      <c r="H6" s="157" t="str">
        <f>IFERROR(VLOOKUP(K6,別表!$D$4:$E$53,2,0),"")</f>
        <v/>
      </c>
      <c r="I6" s="160"/>
      <c r="J6" s="205" t="str">
        <f t="shared" si="2"/>
        <v/>
      </c>
      <c r="K6" s="205" t="str">
        <f t="shared" si="3"/>
        <v/>
      </c>
      <c r="L6" s="205">
        <f>SUMIF($K$4:$K$43,"病院（病床50床以上100床未満）",$G$4:$G$43)</f>
        <v>0</v>
      </c>
      <c r="U6" s="207"/>
    </row>
    <row r="7" spans="1:21" ht="14.25">
      <c r="A7" s="229"/>
      <c r="B7" s="230">
        <f t="shared" si="0"/>
        <v>4</v>
      </c>
      <c r="C7" s="48"/>
      <c r="D7" s="37"/>
      <c r="E7" s="36"/>
      <c r="F7" s="49"/>
      <c r="G7" s="217">
        <f t="shared" si="1"/>
        <v>0</v>
      </c>
      <c r="H7" s="157" t="str">
        <f>IFERROR(VLOOKUP(K7,別表!$D$4:$E$53,2,0),"")</f>
        <v/>
      </c>
      <c r="I7" s="160"/>
      <c r="J7" s="205" t="str">
        <f t="shared" si="2"/>
        <v/>
      </c>
      <c r="K7" s="205" t="str">
        <f t="shared" si="3"/>
        <v/>
      </c>
      <c r="L7" s="205">
        <f>SUMIF($K$4:$K$43,"病院（病床100床以上150床未満）",$G$4:$G$43)</f>
        <v>0</v>
      </c>
      <c r="U7" s="207"/>
    </row>
    <row r="8" spans="1:21" ht="14.25">
      <c r="A8" s="229"/>
      <c r="B8" s="230">
        <f t="shared" si="0"/>
        <v>5</v>
      </c>
      <c r="C8" s="48"/>
      <c r="D8" s="37"/>
      <c r="E8" s="36"/>
      <c r="F8" s="49"/>
      <c r="G8" s="217">
        <f t="shared" si="1"/>
        <v>0</v>
      </c>
      <c r="H8" s="157" t="str">
        <f>IFERROR(VLOOKUP(K8,別表!$D$4:$E$53,2,0),"")</f>
        <v/>
      </c>
      <c r="I8" s="160"/>
      <c r="J8" s="205" t="str">
        <f t="shared" si="2"/>
        <v/>
      </c>
      <c r="K8" s="205" t="str">
        <f t="shared" si="3"/>
        <v/>
      </c>
      <c r="L8" s="205">
        <f>SUMIF($K$4:$K$43,"病院（病床150床以上200床未満）",$G$4:$G$43)</f>
        <v>0</v>
      </c>
      <c r="U8" s="207"/>
    </row>
    <row r="9" spans="1:21" ht="14.25">
      <c r="A9" s="229"/>
      <c r="B9" s="230">
        <f t="shared" si="0"/>
        <v>6</v>
      </c>
      <c r="C9" s="48"/>
      <c r="D9" s="37"/>
      <c r="E9" s="36"/>
      <c r="F9" s="49"/>
      <c r="G9" s="217">
        <f t="shared" si="1"/>
        <v>0</v>
      </c>
      <c r="H9" s="157" t="str">
        <f>IFERROR(VLOOKUP(K9,別表!$D$4:$E$53,2,0),"")</f>
        <v/>
      </c>
      <c r="I9" s="160"/>
      <c r="J9" s="205" t="str">
        <f t="shared" si="2"/>
        <v/>
      </c>
      <c r="K9" s="205" t="str">
        <f t="shared" si="3"/>
        <v/>
      </c>
      <c r="L9" s="205">
        <f>SUMIF($K$4:$K$43,"病院（病床200床以上250床未満）",$G$4:$G$43)</f>
        <v>0</v>
      </c>
      <c r="U9" s="207"/>
    </row>
    <row r="10" spans="1:21" ht="14.25">
      <c r="A10" s="229"/>
      <c r="B10" s="230">
        <f t="shared" si="0"/>
        <v>7</v>
      </c>
      <c r="C10" s="48"/>
      <c r="D10" s="37"/>
      <c r="E10" s="36"/>
      <c r="F10" s="49"/>
      <c r="G10" s="217">
        <f t="shared" si="1"/>
        <v>0</v>
      </c>
      <c r="H10" s="157" t="str">
        <f>IFERROR(VLOOKUP(K10,別表!$D$4:$E$53,2,0),"")</f>
        <v/>
      </c>
      <c r="I10" s="160"/>
      <c r="J10" s="205" t="str">
        <f t="shared" si="2"/>
        <v/>
      </c>
      <c r="K10" s="205" t="str">
        <f t="shared" si="3"/>
        <v/>
      </c>
      <c r="L10" s="205">
        <f>SUMIF($K$4:$K$43,"病院（病床250床以上300床未満）",$G$4:$G$43)</f>
        <v>0</v>
      </c>
      <c r="U10" s="207"/>
    </row>
    <row r="11" spans="1:21" ht="14.25">
      <c r="A11" s="229"/>
      <c r="B11" s="230">
        <f t="shared" si="0"/>
        <v>8</v>
      </c>
      <c r="C11" s="48"/>
      <c r="D11" s="37"/>
      <c r="E11" s="36"/>
      <c r="F11" s="49"/>
      <c r="G11" s="217">
        <f t="shared" si="1"/>
        <v>0</v>
      </c>
      <c r="H11" s="157" t="str">
        <f>IFERROR(VLOOKUP(K11,別表!$D$4:$E$53,2,0),"")</f>
        <v/>
      </c>
      <c r="I11" s="160"/>
      <c r="J11" s="205" t="str">
        <f t="shared" si="2"/>
        <v/>
      </c>
      <c r="K11" s="205" t="str">
        <f t="shared" si="3"/>
        <v/>
      </c>
      <c r="L11" s="205">
        <f>SUMIF($K$4:$K$43,"病院（病床300床以上）",$G$4:$G$43)</f>
        <v>0</v>
      </c>
      <c r="U11" s="218"/>
    </row>
    <row r="12" spans="1:21" ht="14.25">
      <c r="A12" s="229"/>
      <c r="B12" s="230">
        <f t="shared" si="0"/>
        <v>9</v>
      </c>
      <c r="C12" s="48"/>
      <c r="D12" s="37"/>
      <c r="E12" s="36"/>
      <c r="F12" s="49"/>
      <c r="G12" s="217">
        <f t="shared" si="1"/>
        <v>0</v>
      </c>
      <c r="H12" s="157" t="str">
        <f>IFERROR(VLOOKUP(K12,別表!$D$4:$E$53,2,0),"")</f>
        <v/>
      </c>
      <c r="I12" s="160"/>
      <c r="J12" s="205" t="str">
        <f t="shared" si="2"/>
        <v/>
      </c>
      <c r="K12" s="205" t="str">
        <f t="shared" si="3"/>
        <v/>
      </c>
      <c r="U12" s="218"/>
    </row>
    <row r="13" spans="1:21" ht="14.25">
      <c r="A13" s="229"/>
      <c r="B13" s="230">
        <f t="shared" si="0"/>
        <v>10</v>
      </c>
      <c r="C13" s="48"/>
      <c r="D13" s="37"/>
      <c r="E13" s="36"/>
      <c r="F13" s="49"/>
      <c r="G13" s="217">
        <f t="shared" si="1"/>
        <v>0</v>
      </c>
      <c r="H13" s="157" t="str">
        <f>IFERROR(VLOOKUP(K13,別表!$D$4:$E$53,2,0),"")</f>
        <v/>
      </c>
      <c r="I13" s="160"/>
      <c r="J13" s="205" t="str">
        <f t="shared" si="2"/>
        <v/>
      </c>
      <c r="K13" s="205" t="str">
        <f t="shared" si="3"/>
        <v/>
      </c>
      <c r="U13" s="218"/>
    </row>
    <row r="14" spans="1:21" ht="14.25">
      <c r="A14" s="229"/>
      <c r="B14" s="230">
        <f t="shared" si="0"/>
        <v>11</v>
      </c>
      <c r="C14" s="48"/>
      <c r="D14" s="37"/>
      <c r="E14" s="36"/>
      <c r="F14" s="49"/>
      <c r="G14" s="217">
        <f t="shared" si="1"/>
        <v>0</v>
      </c>
      <c r="H14" s="157" t="str">
        <f>IFERROR(VLOOKUP(K14,別表!$D$4:$E$53,2,0),"")</f>
        <v/>
      </c>
      <c r="I14" s="160"/>
      <c r="J14" s="205" t="str">
        <f t="shared" si="2"/>
        <v/>
      </c>
      <c r="K14" s="205" t="str">
        <f t="shared" si="3"/>
        <v/>
      </c>
      <c r="U14" s="218"/>
    </row>
    <row r="15" spans="1:21" ht="14.25">
      <c r="A15" s="229"/>
      <c r="B15" s="230">
        <f t="shared" si="0"/>
        <v>12</v>
      </c>
      <c r="C15" s="48"/>
      <c r="D15" s="37"/>
      <c r="E15" s="36"/>
      <c r="F15" s="49"/>
      <c r="G15" s="217">
        <f t="shared" si="1"/>
        <v>0</v>
      </c>
      <c r="H15" s="157" t="str">
        <f>IFERROR(VLOOKUP(K15,別表!$D$4:$E$53,2,0),"")</f>
        <v/>
      </c>
      <c r="I15" s="160"/>
      <c r="J15" s="205" t="str">
        <f t="shared" si="2"/>
        <v/>
      </c>
      <c r="K15" s="205" t="str">
        <f t="shared" si="3"/>
        <v/>
      </c>
      <c r="U15" s="218"/>
    </row>
    <row r="16" spans="1:21" ht="14.25">
      <c r="A16" s="229"/>
      <c r="B16" s="230">
        <f t="shared" si="0"/>
        <v>13</v>
      </c>
      <c r="C16" s="48"/>
      <c r="D16" s="37"/>
      <c r="E16" s="36"/>
      <c r="F16" s="49"/>
      <c r="G16" s="217">
        <f t="shared" si="1"/>
        <v>0</v>
      </c>
      <c r="H16" s="157" t="str">
        <f>IFERROR(VLOOKUP(K16,別表!$D$4:$E$53,2,0),"")</f>
        <v/>
      </c>
      <c r="I16" s="160"/>
      <c r="J16" s="205" t="str">
        <f t="shared" si="2"/>
        <v/>
      </c>
      <c r="K16" s="205" t="str">
        <f t="shared" si="3"/>
        <v/>
      </c>
      <c r="U16" s="207"/>
    </row>
    <row r="17" spans="1:37" ht="14.25">
      <c r="A17" s="229"/>
      <c r="B17" s="230">
        <f t="shared" si="0"/>
        <v>14</v>
      </c>
      <c r="C17" s="48"/>
      <c r="D17" s="37"/>
      <c r="E17" s="36"/>
      <c r="F17" s="49"/>
      <c r="G17" s="217">
        <f t="shared" si="1"/>
        <v>0</v>
      </c>
      <c r="H17" s="157" t="str">
        <f>IFERROR(VLOOKUP(K17,別表!$D$4:$E$53,2,0),"")</f>
        <v/>
      </c>
      <c r="I17" s="160"/>
      <c r="J17" s="205" t="str">
        <f t="shared" si="2"/>
        <v/>
      </c>
      <c r="K17" s="205" t="str">
        <f t="shared" si="3"/>
        <v/>
      </c>
      <c r="U17" s="207"/>
    </row>
    <row r="18" spans="1:37" ht="14.25">
      <c r="A18" s="229"/>
      <c r="B18" s="230">
        <f t="shared" si="0"/>
        <v>15</v>
      </c>
      <c r="C18" s="48"/>
      <c r="D18" s="37"/>
      <c r="E18" s="36"/>
      <c r="F18" s="49"/>
      <c r="G18" s="217">
        <f t="shared" si="1"/>
        <v>0</v>
      </c>
      <c r="H18" s="157" t="str">
        <f>IFERROR(VLOOKUP(K18,別表!$D$4:$E$53,2,0),"")</f>
        <v/>
      </c>
      <c r="I18" s="160"/>
      <c r="J18" s="205" t="str">
        <f t="shared" si="2"/>
        <v/>
      </c>
      <c r="K18" s="205" t="str">
        <f t="shared" si="3"/>
        <v/>
      </c>
      <c r="U18" s="218"/>
    </row>
    <row r="19" spans="1:37" ht="14.25">
      <c r="A19" s="229"/>
      <c r="B19" s="230">
        <f t="shared" si="0"/>
        <v>16</v>
      </c>
      <c r="C19" s="48"/>
      <c r="D19" s="37"/>
      <c r="E19" s="36"/>
      <c r="F19" s="49"/>
      <c r="G19" s="217">
        <f t="shared" si="1"/>
        <v>0</v>
      </c>
      <c r="H19" s="157" t="str">
        <f>IFERROR(VLOOKUP(K19,別表!$D$4:$E$53,2,0),"")</f>
        <v/>
      </c>
      <c r="I19" s="160"/>
      <c r="J19" s="205" t="str">
        <f t="shared" si="2"/>
        <v/>
      </c>
      <c r="K19" s="205" t="str">
        <f t="shared" si="3"/>
        <v/>
      </c>
      <c r="U19" s="219"/>
    </row>
    <row r="20" spans="1:37" ht="14.25">
      <c r="A20" s="229"/>
      <c r="B20" s="230">
        <f t="shared" si="0"/>
        <v>17</v>
      </c>
      <c r="C20" s="48"/>
      <c r="D20" s="37"/>
      <c r="E20" s="36"/>
      <c r="F20" s="49"/>
      <c r="G20" s="217">
        <f t="shared" si="1"/>
        <v>0</v>
      </c>
      <c r="H20" s="157" t="str">
        <f>IFERROR(VLOOKUP(K20,別表!$D$4:$E$53,2,0),"")</f>
        <v/>
      </c>
      <c r="I20" s="160"/>
      <c r="J20" s="205" t="str">
        <f t="shared" si="2"/>
        <v/>
      </c>
      <c r="K20" s="205" t="str">
        <f t="shared" si="3"/>
        <v/>
      </c>
      <c r="U20" s="207"/>
    </row>
    <row r="21" spans="1:37" ht="14.25">
      <c r="A21" s="229"/>
      <c r="B21" s="230">
        <f t="shared" si="0"/>
        <v>18</v>
      </c>
      <c r="C21" s="48"/>
      <c r="D21" s="37"/>
      <c r="E21" s="36"/>
      <c r="F21" s="49"/>
      <c r="G21" s="217">
        <f t="shared" si="1"/>
        <v>0</v>
      </c>
      <c r="H21" s="157" t="str">
        <f>IFERROR(VLOOKUP(K21,別表!$D$4:$E$53,2,0),"")</f>
        <v/>
      </c>
      <c r="I21" s="160"/>
      <c r="J21" s="205" t="str">
        <f t="shared" si="2"/>
        <v/>
      </c>
      <c r="K21" s="205" t="str">
        <f t="shared" si="3"/>
        <v/>
      </c>
      <c r="U21" s="207"/>
    </row>
    <row r="22" spans="1:37" ht="14.25">
      <c r="A22" s="229"/>
      <c r="B22" s="230">
        <f t="shared" si="0"/>
        <v>19</v>
      </c>
      <c r="C22" s="48"/>
      <c r="D22" s="37"/>
      <c r="E22" s="36"/>
      <c r="F22" s="49"/>
      <c r="G22" s="217">
        <f t="shared" si="1"/>
        <v>0</v>
      </c>
      <c r="H22" s="157" t="str">
        <f>IFERROR(VLOOKUP(K22,別表!$D$4:$E$53,2,0),"")</f>
        <v/>
      </c>
      <c r="I22" s="160"/>
      <c r="J22" s="205" t="str">
        <f t="shared" si="2"/>
        <v/>
      </c>
      <c r="K22" s="205" t="str">
        <f t="shared" si="3"/>
        <v/>
      </c>
      <c r="U22" s="207"/>
    </row>
    <row r="23" spans="1:37" ht="14.25">
      <c r="A23" s="229"/>
      <c r="B23" s="230">
        <f t="shared" si="0"/>
        <v>20</v>
      </c>
      <c r="C23" s="48"/>
      <c r="D23" s="37"/>
      <c r="E23" s="36"/>
      <c r="F23" s="49"/>
      <c r="G23" s="217">
        <f t="shared" si="1"/>
        <v>0</v>
      </c>
      <c r="H23" s="157" t="str">
        <f>IFERROR(VLOOKUP(K23,別表!$D$4:$E$53,2,0),"")</f>
        <v/>
      </c>
      <c r="I23" s="160"/>
      <c r="J23" s="205" t="str">
        <f t="shared" si="2"/>
        <v/>
      </c>
      <c r="K23" s="205" t="str">
        <f t="shared" si="3"/>
        <v/>
      </c>
      <c r="U23" s="207"/>
    </row>
    <row r="24" spans="1:37" ht="14.25">
      <c r="A24" s="229"/>
      <c r="B24" s="230">
        <f t="shared" si="0"/>
        <v>21</v>
      </c>
      <c r="C24" s="48"/>
      <c r="D24" s="37"/>
      <c r="E24" s="36"/>
      <c r="F24" s="49"/>
      <c r="G24" s="217">
        <f t="shared" si="1"/>
        <v>0</v>
      </c>
      <c r="H24" s="157" t="str">
        <f>IFERROR(VLOOKUP(K24,別表!$D$4:$E$53,2,0),"")</f>
        <v/>
      </c>
      <c r="I24" s="160"/>
      <c r="J24" s="205" t="str">
        <f t="shared" si="2"/>
        <v/>
      </c>
      <c r="K24" s="205" t="str">
        <f t="shared" si="3"/>
        <v/>
      </c>
      <c r="U24" s="207"/>
    </row>
    <row r="25" spans="1:37" ht="14.25">
      <c r="A25" s="229"/>
      <c r="B25" s="230">
        <f t="shared" si="0"/>
        <v>22</v>
      </c>
      <c r="C25" s="48"/>
      <c r="D25" s="37"/>
      <c r="E25" s="36"/>
      <c r="F25" s="49"/>
      <c r="G25" s="217">
        <f t="shared" si="1"/>
        <v>0</v>
      </c>
      <c r="H25" s="157" t="str">
        <f>IFERROR(VLOOKUP(K25,別表!$D$4:$E$53,2,0),"")</f>
        <v/>
      </c>
      <c r="I25" s="160"/>
      <c r="J25" s="205" t="str">
        <f t="shared" si="2"/>
        <v/>
      </c>
      <c r="K25" s="205" t="str">
        <f t="shared" si="3"/>
        <v/>
      </c>
      <c r="U25" s="207"/>
    </row>
    <row r="26" spans="1:37" ht="14.25">
      <c r="A26" s="229"/>
      <c r="B26" s="230">
        <f t="shared" si="0"/>
        <v>23</v>
      </c>
      <c r="C26" s="48"/>
      <c r="D26" s="37"/>
      <c r="E26" s="36"/>
      <c r="F26" s="49"/>
      <c r="G26" s="217">
        <f t="shared" si="1"/>
        <v>0</v>
      </c>
      <c r="H26" s="157" t="str">
        <f>IFERROR(VLOOKUP(K26,別表!$D$4:$E$53,2,0),"")</f>
        <v/>
      </c>
      <c r="I26" s="160"/>
      <c r="J26" s="205" t="str">
        <f t="shared" si="2"/>
        <v/>
      </c>
      <c r="K26" s="205" t="str">
        <f t="shared" si="3"/>
        <v/>
      </c>
      <c r="U26" s="220"/>
    </row>
    <row r="27" spans="1:37" ht="14.25">
      <c r="A27" s="229"/>
      <c r="B27" s="230">
        <f t="shared" si="0"/>
        <v>24</v>
      </c>
      <c r="C27" s="48"/>
      <c r="D27" s="37"/>
      <c r="E27" s="36"/>
      <c r="F27" s="49"/>
      <c r="G27" s="217">
        <f t="shared" si="1"/>
        <v>0</v>
      </c>
      <c r="H27" s="157" t="str">
        <f>IFERROR(VLOOKUP(K27,別表!$D$4:$E$53,2,0),"")</f>
        <v/>
      </c>
      <c r="I27" s="160"/>
      <c r="J27" s="205" t="str">
        <f t="shared" si="2"/>
        <v/>
      </c>
      <c r="K27" s="205" t="str">
        <f t="shared" si="3"/>
        <v/>
      </c>
      <c r="U27" s="207"/>
    </row>
    <row r="28" spans="1:37" ht="14.25">
      <c r="A28" s="229"/>
      <c r="B28" s="230">
        <f t="shared" si="0"/>
        <v>25</v>
      </c>
      <c r="C28" s="48"/>
      <c r="D28" s="37"/>
      <c r="E28" s="36"/>
      <c r="F28" s="49"/>
      <c r="G28" s="217">
        <f t="shared" si="1"/>
        <v>0</v>
      </c>
      <c r="H28" s="157" t="str">
        <f>IFERROR(VLOOKUP(K28,別表!$D$4:$E$53,2,0),"")</f>
        <v/>
      </c>
      <c r="I28" s="160"/>
      <c r="J28" s="205" t="str">
        <f t="shared" si="2"/>
        <v/>
      </c>
      <c r="K28" s="205" t="str">
        <f t="shared" si="3"/>
        <v/>
      </c>
      <c r="U28" s="207"/>
    </row>
    <row r="29" spans="1:37" ht="14.25">
      <c r="A29" s="229"/>
      <c r="B29" s="230">
        <f t="shared" si="0"/>
        <v>26</v>
      </c>
      <c r="C29" s="48"/>
      <c r="D29" s="37"/>
      <c r="E29" s="36"/>
      <c r="F29" s="49"/>
      <c r="G29" s="217">
        <f t="shared" si="1"/>
        <v>0</v>
      </c>
      <c r="H29" s="157" t="str">
        <f>IFERROR(VLOOKUP(K29,別表!$D$4:$E$53,2,0),"")</f>
        <v/>
      </c>
      <c r="I29" s="160"/>
      <c r="J29" s="205" t="str">
        <f t="shared" si="2"/>
        <v/>
      </c>
      <c r="K29" s="205" t="str">
        <f t="shared" si="3"/>
        <v/>
      </c>
      <c r="U29" s="207"/>
    </row>
    <row r="30" spans="1:37" ht="14.25">
      <c r="A30" s="229"/>
      <c r="B30" s="230">
        <f t="shared" si="0"/>
        <v>27</v>
      </c>
      <c r="C30" s="48"/>
      <c r="D30" s="37"/>
      <c r="E30" s="36"/>
      <c r="F30" s="49"/>
      <c r="G30" s="217">
        <f t="shared" si="1"/>
        <v>0</v>
      </c>
      <c r="H30" s="157" t="str">
        <f>IFERROR(VLOOKUP(K30,別表!$D$4:$E$53,2,0),"")</f>
        <v/>
      </c>
      <c r="I30" s="160"/>
      <c r="J30" s="205" t="str">
        <f t="shared" si="2"/>
        <v/>
      </c>
      <c r="K30" s="205" t="str">
        <f t="shared" si="3"/>
        <v/>
      </c>
      <c r="U30" s="207"/>
    </row>
    <row r="31" spans="1:37" ht="14.25">
      <c r="A31" s="229"/>
      <c r="B31" s="230">
        <f t="shared" si="0"/>
        <v>28</v>
      </c>
      <c r="C31" s="48"/>
      <c r="D31" s="37"/>
      <c r="E31" s="36"/>
      <c r="F31" s="49"/>
      <c r="G31" s="217">
        <f t="shared" si="1"/>
        <v>0</v>
      </c>
      <c r="H31" s="157" t="str">
        <f>IFERROR(VLOOKUP(K31,別表!$D$4:$E$53,2,0),"")</f>
        <v/>
      </c>
      <c r="I31" s="160"/>
      <c r="J31" s="205" t="str">
        <f t="shared" si="2"/>
        <v/>
      </c>
      <c r="K31" s="205" t="str">
        <f t="shared" si="3"/>
        <v/>
      </c>
      <c r="U31" s="207"/>
      <c r="V31" s="221"/>
      <c r="W31" s="221"/>
      <c r="X31" s="221"/>
      <c r="Y31" s="221"/>
      <c r="Z31" s="221"/>
      <c r="AA31" s="221"/>
      <c r="AB31" s="221"/>
      <c r="AC31" s="221"/>
      <c r="AD31" s="221"/>
      <c r="AE31" s="221"/>
      <c r="AF31" s="221"/>
      <c r="AG31" s="221"/>
      <c r="AH31" s="221"/>
      <c r="AI31" s="221"/>
    </row>
    <row r="32" spans="1:37" ht="14.25">
      <c r="A32" s="229"/>
      <c r="B32" s="230">
        <f t="shared" si="0"/>
        <v>29</v>
      </c>
      <c r="C32" s="48"/>
      <c r="D32" s="37"/>
      <c r="E32" s="36"/>
      <c r="F32" s="49"/>
      <c r="G32" s="217">
        <f t="shared" si="1"/>
        <v>0</v>
      </c>
      <c r="H32" s="157" t="str">
        <f>IFERROR(VLOOKUP(K32,別表!$D$4:$E$53,2,0),"")</f>
        <v/>
      </c>
      <c r="I32" s="160"/>
      <c r="J32" s="205" t="str">
        <f t="shared" si="2"/>
        <v/>
      </c>
      <c r="K32" s="205" t="str">
        <f t="shared" si="3"/>
        <v/>
      </c>
      <c r="U32" s="207"/>
      <c r="V32" s="222"/>
      <c r="W32" s="222"/>
      <c r="X32" s="222"/>
      <c r="Y32" s="222"/>
      <c r="Z32" s="222"/>
      <c r="AA32" s="222"/>
      <c r="AB32" s="222"/>
      <c r="AC32" s="222"/>
      <c r="AD32" s="222"/>
      <c r="AE32" s="222"/>
      <c r="AF32" s="222"/>
      <c r="AG32" s="222"/>
      <c r="AH32" s="222"/>
      <c r="AI32" s="222"/>
      <c r="AJ32" s="222"/>
      <c r="AK32" s="222"/>
    </row>
    <row r="33" spans="1:37" ht="14.25">
      <c r="A33" s="229"/>
      <c r="B33" s="230">
        <f t="shared" si="0"/>
        <v>30</v>
      </c>
      <c r="C33" s="48"/>
      <c r="D33" s="37"/>
      <c r="E33" s="36"/>
      <c r="F33" s="49"/>
      <c r="G33" s="217">
        <f t="shared" si="1"/>
        <v>0</v>
      </c>
      <c r="H33" s="157" t="str">
        <f>IFERROR(VLOOKUP(K33,別表!$D$4:$E$53,2,0),"")</f>
        <v/>
      </c>
      <c r="I33" s="160"/>
      <c r="J33" s="205" t="str">
        <f t="shared" si="2"/>
        <v/>
      </c>
      <c r="K33" s="205" t="str">
        <f t="shared" si="3"/>
        <v/>
      </c>
      <c r="U33" s="207"/>
      <c r="V33" s="220"/>
      <c r="W33" s="220"/>
      <c r="X33" s="220"/>
      <c r="Y33" s="220"/>
      <c r="Z33" s="220"/>
      <c r="AA33" s="220"/>
      <c r="AB33" s="220"/>
      <c r="AC33" s="220"/>
      <c r="AD33" s="220"/>
      <c r="AE33" s="220"/>
      <c r="AF33" s="220"/>
      <c r="AG33" s="220"/>
      <c r="AH33" s="220"/>
      <c r="AI33" s="220"/>
      <c r="AJ33" s="220"/>
      <c r="AK33" s="220"/>
    </row>
    <row r="34" spans="1:37" ht="14.25">
      <c r="A34" s="229"/>
      <c r="B34" s="230">
        <f t="shared" si="0"/>
        <v>31</v>
      </c>
      <c r="C34" s="48"/>
      <c r="D34" s="37"/>
      <c r="E34" s="36"/>
      <c r="F34" s="49"/>
      <c r="G34" s="217">
        <f t="shared" si="1"/>
        <v>0</v>
      </c>
      <c r="H34" s="157" t="str">
        <f>IFERROR(VLOOKUP(K34,別表!$D$4:$E$53,2,0),"")</f>
        <v/>
      </c>
      <c r="I34" s="160"/>
      <c r="J34" s="205" t="str">
        <f t="shared" si="2"/>
        <v/>
      </c>
      <c r="K34" s="205" t="str">
        <f t="shared" si="3"/>
        <v/>
      </c>
      <c r="U34" s="220"/>
      <c r="V34" s="220"/>
      <c r="W34" s="220"/>
      <c r="X34" s="220"/>
      <c r="Y34" s="220"/>
      <c r="Z34" s="220"/>
      <c r="AA34" s="220"/>
      <c r="AB34" s="220"/>
      <c r="AC34" s="220"/>
      <c r="AD34" s="220"/>
      <c r="AE34" s="220"/>
      <c r="AF34" s="220"/>
      <c r="AG34" s="220"/>
      <c r="AH34" s="220"/>
      <c r="AI34" s="220"/>
      <c r="AJ34" s="220"/>
      <c r="AK34" s="220"/>
    </row>
    <row r="35" spans="1:37" ht="14.25">
      <c r="A35" s="229"/>
      <c r="B35" s="230">
        <f t="shared" si="0"/>
        <v>32</v>
      </c>
      <c r="C35" s="48"/>
      <c r="D35" s="37"/>
      <c r="E35" s="36"/>
      <c r="F35" s="49"/>
      <c r="G35" s="217">
        <f t="shared" si="1"/>
        <v>0</v>
      </c>
      <c r="H35" s="157" t="str">
        <f>IFERROR(VLOOKUP(K35,別表!$D$4:$E$53,2,0),"")</f>
        <v/>
      </c>
      <c r="I35" s="160"/>
      <c r="J35" s="205" t="str">
        <f t="shared" si="2"/>
        <v/>
      </c>
      <c r="K35" s="205" t="str">
        <f t="shared" si="3"/>
        <v/>
      </c>
      <c r="V35" s="220"/>
      <c r="W35" s="220"/>
      <c r="X35" s="220"/>
      <c r="Y35" s="220"/>
      <c r="Z35" s="220"/>
      <c r="AA35" s="220"/>
      <c r="AB35" s="220"/>
      <c r="AC35" s="220"/>
      <c r="AD35" s="220"/>
      <c r="AE35" s="220"/>
      <c r="AF35" s="220"/>
      <c r="AG35" s="220"/>
      <c r="AH35" s="220"/>
      <c r="AI35" s="220"/>
      <c r="AJ35" s="220"/>
      <c r="AK35" s="220"/>
    </row>
    <row r="36" spans="1:37" ht="14.25">
      <c r="A36" s="229"/>
      <c r="B36" s="230">
        <f t="shared" ref="B36:B43" si="4">ROW()-3</f>
        <v>33</v>
      </c>
      <c r="C36" s="48"/>
      <c r="D36" s="37"/>
      <c r="E36" s="36"/>
      <c r="F36" s="49"/>
      <c r="G36" s="217">
        <f t="shared" ref="G36:G43" si="5">E36*0.64</f>
        <v>0</v>
      </c>
      <c r="H36" s="157" t="str">
        <f>IFERROR(VLOOKUP(K36,別表!$D$4:$E$53,2,0),"")</f>
        <v/>
      </c>
      <c r="I36" s="160"/>
      <c r="J36" s="205" t="str">
        <f t="shared" ref="J36:J43" si="6">IF(AND(E36&gt;=20,E36&lt;50),"（病床50床未満）",IF(AND(E36&gt;=50,E36&lt;100),"（病床50床以上100床未満）",IF(AND(E36&gt;=100,E36&lt;150),"（病床100床以上150床未満）",IF(AND(E36&gt;=150,E36&lt;200),"（病床150床以上200床未満）",IF(AND(E36&gt;=200,E36&lt;250),"（病床200床以上250床未満）",IF(AND(E36&gt;=250,E36&lt;300),"（病床250床以上300床未満）",IF(E36&gt;=300,"（病床300床以上）","")))))))</f>
        <v/>
      </c>
      <c r="K36" s="205" t="str">
        <f t="shared" ref="K36:K43" si="7">D36&amp;J36</f>
        <v/>
      </c>
      <c r="V36" s="220"/>
      <c r="W36" s="220"/>
      <c r="X36" s="220"/>
      <c r="Y36" s="220"/>
      <c r="Z36" s="220"/>
      <c r="AA36" s="220"/>
      <c r="AB36" s="220"/>
      <c r="AC36" s="220"/>
      <c r="AD36" s="220"/>
      <c r="AE36" s="220"/>
      <c r="AF36" s="220"/>
      <c r="AG36" s="220"/>
      <c r="AH36" s="220"/>
      <c r="AI36" s="220"/>
      <c r="AJ36" s="220"/>
      <c r="AK36" s="220"/>
    </row>
    <row r="37" spans="1:37" ht="14.25">
      <c r="A37" s="229"/>
      <c r="B37" s="230">
        <f t="shared" si="4"/>
        <v>34</v>
      </c>
      <c r="C37" s="48"/>
      <c r="D37" s="37"/>
      <c r="E37" s="36"/>
      <c r="F37" s="49"/>
      <c r="G37" s="217">
        <f t="shared" si="5"/>
        <v>0</v>
      </c>
      <c r="H37" s="157" t="str">
        <f>IFERROR(VLOOKUP(K37,別表!$D$4:$E$53,2,0),"")</f>
        <v/>
      </c>
      <c r="I37" s="160"/>
      <c r="J37" s="205" t="str">
        <f t="shared" si="6"/>
        <v/>
      </c>
      <c r="K37" s="205" t="str">
        <f t="shared" si="7"/>
        <v/>
      </c>
      <c r="V37" s="220"/>
      <c r="W37" s="220"/>
      <c r="X37" s="220"/>
      <c r="Y37" s="220"/>
      <c r="Z37" s="220"/>
      <c r="AA37" s="220"/>
      <c r="AB37" s="220"/>
      <c r="AC37" s="220"/>
      <c r="AD37" s="220"/>
      <c r="AE37" s="220"/>
      <c r="AF37" s="220"/>
      <c r="AG37" s="220"/>
      <c r="AH37" s="220"/>
      <c r="AI37" s="220"/>
      <c r="AJ37" s="220"/>
      <c r="AK37" s="220"/>
    </row>
    <row r="38" spans="1:37" ht="14.25">
      <c r="A38" s="229"/>
      <c r="B38" s="230">
        <f t="shared" si="4"/>
        <v>35</v>
      </c>
      <c r="C38" s="48"/>
      <c r="D38" s="37"/>
      <c r="E38" s="36"/>
      <c r="F38" s="49"/>
      <c r="G38" s="217">
        <f t="shared" si="5"/>
        <v>0</v>
      </c>
      <c r="H38" s="157" t="str">
        <f>IFERROR(VLOOKUP(K38,別表!$D$4:$E$53,2,0),"")</f>
        <v/>
      </c>
      <c r="I38" s="160"/>
      <c r="J38" s="205" t="str">
        <f t="shared" si="6"/>
        <v/>
      </c>
      <c r="K38" s="205" t="str">
        <f t="shared" si="7"/>
        <v/>
      </c>
      <c r="V38" s="220"/>
      <c r="W38" s="220"/>
      <c r="X38" s="220"/>
      <c r="Y38" s="220"/>
      <c r="Z38" s="220"/>
      <c r="AA38" s="220"/>
      <c r="AB38" s="220"/>
      <c r="AC38" s="220"/>
      <c r="AD38" s="220"/>
      <c r="AE38" s="220"/>
      <c r="AF38" s="220"/>
      <c r="AG38" s="220"/>
      <c r="AH38" s="220"/>
      <c r="AI38" s="220"/>
      <c r="AJ38" s="220"/>
      <c r="AK38" s="220"/>
    </row>
    <row r="39" spans="1:37" ht="14.25">
      <c r="A39" s="229"/>
      <c r="B39" s="230">
        <f t="shared" si="4"/>
        <v>36</v>
      </c>
      <c r="C39" s="48"/>
      <c r="D39" s="37"/>
      <c r="E39" s="36"/>
      <c r="F39" s="49"/>
      <c r="G39" s="217">
        <f t="shared" si="5"/>
        <v>0</v>
      </c>
      <c r="H39" s="157" t="str">
        <f>IFERROR(VLOOKUP(K39,別表!$D$4:$E$53,2,0),"")</f>
        <v/>
      </c>
      <c r="I39" s="160"/>
      <c r="J39" s="205" t="str">
        <f t="shared" si="6"/>
        <v/>
      </c>
      <c r="K39" s="205" t="str">
        <f t="shared" si="7"/>
        <v/>
      </c>
      <c r="V39" s="220"/>
      <c r="W39" s="220"/>
      <c r="X39" s="220"/>
      <c r="Y39" s="220"/>
      <c r="Z39" s="220"/>
      <c r="AA39" s="220"/>
      <c r="AB39" s="220"/>
      <c r="AC39" s="220"/>
      <c r="AD39" s="220"/>
      <c r="AE39" s="220"/>
      <c r="AF39" s="220"/>
      <c r="AG39" s="220"/>
      <c r="AH39" s="220"/>
      <c r="AI39" s="220"/>
      <c r="AJ39" s="220"/>
      <c r="AK39" s="220"/>
    </row>
    <row r="40" spans="1:37" ht="14.25">
      <c r="A40" s="229"/>
      <c r="B40" s="230">
        <f t="shared" si="4"/>
        <v>37</v>
      </c>
      <c r="C40" s="48"/>
      <c r="D40" s="37"/>
      <c r="E40" s="36"/>
      <c r="F40" s="49"/>
      <c r="G40" s="217">
        <f t="shared" si="5"/>
        <v>0</v>
      </c>
      <c r="H40" s="157" t="str">
        <f>IFERROR(VLOOKUP(K40,別表!$D$4:$E$53,2,0),"")</f>
        <v/>
      </c>
      <c r="I40" s="160"/>
      <c r="J40" s="205" t="str">
        <f t="shared" si="6"/>
        <v/>
      </c>
      <c r="K40" s="205" t="str">
        <f t="shared" si="7"/>
        <v/>
      </c>
    </row>
    <row r="41" spans="1:37" ht="14.25">
      <c r="A41" s="229"/>
      <c r="B41" s="230">
        <f t="shared" si="4"/>
        <v>38</v>
      </c>
      <c r="C41" s="48"/>
      <c r="D41" s="37"/>
      <c r="E41" s="36"/>
      <c r="F41" s="49"/>
      <c r="G41" s="217">
        <f t="shared" si="5"/>
        <v>0</v>
      </c>
      <c r="H41" s="157" t="str">
        <f>IFERROR(VLOOKUP(K41,別表!$D$4:$E$53,2,0),"")</f>
        <v/>
      </c>
      <c r="I41" s="160"/>
      <c r="J41" s="205" t="str">
        <f t="shared" si="6"/>
        <v/>
      </c>
      <c r="K41" s="205" t="str">
        <f t="shared" si="7"/>
        <v/>
      </c>
    </row>
    <row r="42" spans="1:37" ht="14.25">
      <c r="A42" s="229"/>
      <c r="B42" s="230">
        <f t="shared" si="4"/>
        <v>39</v>
      </c>
      <c r="C42" s="48"/>
      <c r="D42" s="37"/>
      <c r="E42" s="36"/>
      <c r="F42" s="49"/>
      <c r="G42" s="217">
        <f t="shared" si="5"/>
        <v>0</v>
      </c>
      <c r="H42" s="157" t="str">
        <f>IFERROR(VLOOKUP(K42,別表!$D$4:$E$53,2,0),"")</f>
        <v/>
      </c>
      <c r="I42" s="160"/>
      <c r="J42" s="205" t="str">
        <f t="shared" si="6"/>
        <v/>
      </c>
      <c r="K42" s="205" t="str">
        <f t="shared" si="7"/>
        <v/>
      </c>
    </row>
    <row r="43" spans="1:37" ht="14.25">
      <c r="A43" s="229"/>
      <c r="B43" s="230">
        <f t="shared" si="4"/>
        <v>40</v>
      </c>
      <c r="C43" s="48"/>
      <c r="D43" s="37"/>
      <c r="E43" s="36"/>
      <c r="F43" s="49"/>
      <c r="G43" s="217">
        <f t="shared" si="5"/>
        <v>0</v>
      </c>
      <c r="H43" s="157" t="str">
        <f>IFERROR(VLOOKUP(K43,別表!$D$4:$E$53,2,0),"")</f>
        <v/>
      </c>
      <c r="I43" s="160"/>
      <c r="J43" s="205" t="str">
        <f t="shared" si="6"/>
        <v/>
      </c>
      <c r="K43" s="205" t="str">
        <f t="shared" si="7"/>
        <v/>
      </c>
    </row>
    <row r="44" spans="1:37" ht="24.75" customHeight="1" thickBot="1">
      <c r="B44" s="223"/>
      <c r="C44" s="223"/>
      <c r="D44" s="223"/>
      <c r="E44" s="223"/>
      <c r="F44" s="223" t="s">
        <v>21</v>
      </c>
      <c r="G44" s="224">
        <f>SUM(G4:G43)</f>
        <v>0</v>
      </c>
      <c r="H44" s="225">
        <f>SUM(H4:H43)</f>
        <v>0</v>
      </c>
      <c r="I44" s="226"/>
      <c r="J44" s="227" t="s">
        <v>78</v>
      </c>
    </row>
    <row r="45" spans="1:37">
      <c r="J45" s="205" t="s">
        <v>77</v>
      </c>
    </row>
    <row r="46" spans="1:37">
      <c r="B46" s="203" t="s">
        <v>178</v>
      </c>
    </row>
    <row r="49" spans="8:8">
      <c r="H49" s="228"/>
    </row>
  </sheetData>
  <sheetProtection algorithmName="SHA-512" hashValue="PYJhCO53Sl7oxby9IDvKC2a/USnrGLCg+ZZaS/rfYmMShGWy0J+sL4ntAUVwtieEFLM9H9C0TPKqs+VWid9wsA==" saltValue="I6cY7CSg6PK+g6JH8llO5w==" spinCount="100000" sheet="1" formatRows="0"/>
  <phoneticPr fontId="5"/>
  <conditionalFormatting sqref="E4:E43">
    <cfRule type="expression" dxfId="14" priority="2">
      <formula>D4="歯科技工所"</formula>
    </cfRule>
    <cfRule type="expression" dxfId="13" priority="3">
      <formula>D4="無床診療所"</formula>
    </cfRule>
    <cfRule type="expression" dxfId="12" priority="4">
      <formula>D4="歯科診療所"</formula>
    </cfRule>
    <cfRule type="expression" dxfId="11" priority="5">
      <formula>D4="助産所"</formula>
    </cfRule>
    <cfRule type="expression" dxfId="10" priority="6">
      <formula>D4="あはき"</formula>
    </cfRule>
    <cfRule type="expression" dxfId="9" priority="7">
      <formula>D4="柔道整復"</formula>
    </cfRule>
    <cfRule type="expression" dxfId="8" priority="8">
      <formula>D4="薬局"</formula>
    </cfRule>
    <cfRule type="expression" dxfId="7" priority="9">
      <formula>D4="通所介護事業所"</formula>
    </cfRule>
    <cfRule type="expression" dxfId="6" priority="10">
      <formula>D4="サービス付き高齢者向け住宅"</formula>
    </cfRule>
    <cfRule type="expression" dxfId="5" priority="11">
      <formula>D4="有料老人ホーム"</formula>
    </cfRule>
    <cfRule type="expression" dxfId="4" priority="12">
      <formula>D4="生活支援ハウス"</formula>
    </cfRule>
    <cfRule type="expression" dxfId="3" priority="13">
      <formula>D4="短期入所生活介護（単独型）"</formula>
    </cfRule>
    <cfRule type="expression" dxfId="2" priority="14">
      <formula>D4="認知症対応型共同生活介護事業所"</formula>
    </cfRule>
    <cfRule type="expression" dxfId="1" priority="15">
      <formula>D4="訪問介護事業所"</formula>
    </cfRule>
  </conditionalFormatting>
  <conditionalFormatting sqref="I1">
    <cfRule type="cellIs" dxfId="0" priority="1" operator="equal">
      <formula>0</formula>
    </cfRule>
  </conditionalFormatting>
  <dataValidations count="3">
    <dataValidation type="whole" operator="greaterThanOrEqual" showInputMessage="1" showErrorMessage="1" error="入所系①の施設以外は定員の入力は不要です。" sqref="E4:E43">
      <formula1>1</formula1>
    </dataValidation>
    <dataValidation type="list" allowBlank="1" showInputMessage="1" showErrorMessage="1" sqref="I4:I43">
      <formula1>"可, "</formula1>
    </dataValidation>
    <dataValidation type="list" allowBlank="1" showInputMessage="1" showErrorMessage="1" sqref="D4:D43">
      <formula1>"病院,有床診療所,無床診療所,歯科診療所,薬局,柔道整復"</formula1>
    </dataValidation>
  </dataValidations>
  <pageMargins left="0.19685039370078741" right="0.19685039370078741" top="0.39370078740157483" bottom="0.39370078740157483" header="0" footer="0"/>
  <pageSetup paperSize="9"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C2:I71"/>
  <sheetViews>
    <sheetView showGridLines="0" view="pageBreakPreview" topLeftCell="A34" zoomScale="55" zoomScaleNormal="60" zoomScaleSheetLayoutView="55" zoomScalePageLayoutView="70" workbookViewId="0">
      <selection activeCell="L53" sqref="L53"/>
    </sheetView>
  </sheetViews>
  <sheetFormatPr defaultRowHeight="14.25"/>
  <cols>
    <col min="1" max="2" width="2.125" style="20" customWidth="1"/>
    <col min="3" max="3" width="13.875" style="20" customWidth="1"/>
    <col min="4" max="4" width="93.625" style="20" customWidth="1"/>
    <col min="5" max="5" width="25.125" style="20" customWidth="1"/>
    <col min="6" max="6" width="17.75" style="20" customWidth="1"/>
    <col min="7" max="7" width="2.75" style="20" customWidth="1"/>
    <col min="8" max="16384" width="9" style="20"/>
  </cols>
  <sheetData>
    <row r="2" spans="3:7" s="60" customFormat="1" ht="39.75" customHeight="1">
      <c r="C2" s="59" t="s">
        <v>203</v>
      </c>
      <c r="D2" s="59"/>
    </row>
    <row r="3" spans="3:7" ht="87" customHeight="1">
      <c r="C3" s="448" t="s">
        <v>145</v>
      </c>
      <c r="D3" s="449"/>
      <c r="E3" s="448" t="s">
        <v>176</v>
      </c>
      <c r="F3" s="449"/>
      <c r="G3" s="138"/>
    </row>
    <row r="4" spans="3:7" ht="48">
      <c r="C4" s="450" t="s">
        <v>51</v>
      </c>
      <c r="D4" s="30" t="s">
        <v>104</v>
      </c>
      <c r="E4" s="27">
        <v>33</v>
      </c>
      <c r="F4" s="32" t="s">
        <v>52</v>
      </c>
      <c r="G4" s="139"/>
    </row>
    <row r="5" spans="3:7" ht="27.75" customHeight="1">
      <c r="C5" s="451"/>
      <c r="D5" s="30" t="s">
        <v>73</v>
      </c>
      <c r="E5" s="27">
        <v>33</v>
      </c>
      <c r="F5" s="32" t="s">
        <v>52</v>
      </c>
      <c r="G5" s="139"/>
    </row>
    <row r="6" spans="3:7" ht="27.75" customHeight="1">
      <c r="C6" s="451"/>
      <c r="D6" s="28" t="s">
        <v>74</v>
      </c>
      <c r="E6" s="27">
        <v>33</v>
      </c>
      <c r="F6" s="32" t="s">
        <v>52</v>
      </c>
      <c r="G6" s="139"/>
    </row>
    <row r="7" spans="3:7" ht="27.75" customHeight="1">
      <c r="C7" s="451"/>
      <c r="D7" s="28" t="s">
        <v>75</v>
      </c>
      <c r="E7" s="27">
        <v>33</v>
      </c>
      <c r="F7" s="32" t="s">
        <v>52</v>
      </c>
      <c r="G7" s="139"/>
    </row>
    <row r="8" spans="3:7" ht="27.75" customHeight="1">
      <c r="C8" s="451"/>
      <c r="D8" s="28" t="s">
        <v>154</v>
      </c>
      <c r="E8" s="27">
        <v>33</v>
      </c>
      <c r="F8" s="32" t="s">
        <v>52</v>
      </c>
      <c r="G8" s="139"/>
    </row>
    <row r="9" spans="3:7" ht="48">
      <c r="C9" s="451"/>
      <c r="D9" s="31" t="s">
        <v>105</v>
      </c>
      <c r="E9" s="27">
        <v>74</v>
      </c>
      <c r="F9" s="32" t="s">
        <v>52</v>
      </c>
      <c r="G9" s="139"/>
    </row>
    <row r="10" spans="3:7" ht="27.75" customHeight="1">
      <c r="C10" s="451"/>
      <c r="D10" s="30" t="s">
        <v>62</v>
      </c>
      <c r="E10" s="27">
        <v>74</v>
      </c>
      <c r="F10" s="32" t="s">
        <v>52</v>
      </c>
      <c r="G10" s="139"/>
    </row>
    <row r="11" spans="3:7" ht="27.75" customHeight="1">
      <c r="C11" s="451"/>
      <c r="D11" s="28" t="s">
        <v>63</v>
      </c>
      <c r="E11" s="27">
        <v>74</v>
      </c>
      <c r="F11" s="32" t="s">
        <v>52</v>
      </c>
      <c r="G11" s="139"/>
    </row>
    <row r="12" spans="3:7" ht="27.75" customHeight="1">
      <c r="C12" s="451"/>
      <c r="D12" s="28" t="s">
        <v>64</v>
      </c>
      <c r="E12" s="27">
        <v>74</v>
      </c>
      <c r="F12" s="32" t="s">
        <v>52</v>
      </c>
      <c r="G12" s="139"/>
    </row>
    <row r="13" spans="3:7" ht="27.75" customHeight="1">
      <c r="C13" s="451"/>
      <c r="D13" s="28" t="s">
        <v>155</v>
      </c>
      <c r="E13" s="27">
        <v>74</v>
      </c>
      <c r="F13" s="32" t="s">
        <v>52</v>
      </c>
      <c r="G13" s="139"/>
    </row>
    <row r="14" spans="3:7" ht="48">
      <c r="C14" s="451"/>
      <c r="D14" s="28" t="s">
        <v>130</v>
      </c>
      <c r="E14" s="27">
        <v>115</v>
      </c>
      <c r="F14" s="32" t="s">
        <v>52</v>
      </c>
      <c r="G14" s="139"/>
    </row>
    <row r="15" spans="3:7" ht="27.75" customHeight="1">
      <c r="C15" s="451"/>
      <c r="D15" s="30" t="s">
        <v>118</v>
      </c>
      <c r="E15" s="27">
        <v>115</v>
      </c>
      <c r="F15" s="32" t="s">
        <v>52</v>
      </c>
      <c r="G15" s="139"/>
    </row>
    <row r="16" spans="3:7" ht="27.75" customHeight="1">
      <c r="C16" s="451"/>
      <c r="D16" s="28" t="s">
        <v>119</v>
      </c>
      <c r="E16" s="27">
        <v>115</v>
      </c>
      <c r="F16" s="32" t="s">
        <v>52</v>
      </c>
      <c r="G16" s="139"/>
    </row>
    <row r="17" spans="3:7" ht="27.75" customHeight="1">
      <c r="C17" s="451"/>
      <c r="D17" s="28" t="s">
        <v>120</v>
      </c>
      <c r="E17" s="27">
        <v>115</v>
      </c>
      <c r="F17" s="32" t="s">
        <v>52</v>
      </c>
      <c r="G17" s="139"/>
    </row>
    <row r="18" spans="3:7" ht="27.75" customHeight="1">
      <c r="C18" s="452"/>
      <c r="D18" s="28" t="s">
        <v>156</v>
      </c>
      <c r="E18" s="27">
        <v>115</v>
      </c>
      <c r="F18" s="32" t="s">
        <v>52</v>
      </c>
      <c r="G18" s="139"/>
    </row>
    <row r="19" spans="3:7" ht="27.75" customHeight="1">
      <c r="C19" s="450" t="s">
        <v>53</v>
      </c>
      <c r="D19" s="22" t="s">
        <v>61</v>
      </c>
      <c r="E19" s="27">
        <v>28</v>
      </c>
      <c r="F19" s="21" t="s">
        <v>52</v>
      </c>
      <c r="G19" s="139"/>
    </row>
    <row r="20" spans="3:7" ht="27.75" customHeight="1">
      <c r="C20" s="451"/>
      <c r="D20" s="22" t="s">
        <v>129</v>
      </c>
      <c r="E20" s="27">
        <v>28</v>
      </c>
      <c r="F20" s="21" t="s">
        <v>52</v>
      </c>
      <c r="G20" s="139"/>
    </row>
    <row r="21" spans="3:7" ht="27.75" customHeight="1">
      <c r="C21" s="451"/>
      <c r="D21" s="26" t="s">
        <v>65</v>
      </c>
      <c r="E21" s="27">
        <v>28</v>
      </c>
      <c r="F21" s="21" t="s">
        <v>52</v>
      </c>
      <c r="G21" s="139"/>
    </row>
    <row r="22" spans="3:7" ht="27.75" customHeight="1">
      <c r="C22" s="451"/>
      <c r="D22" s="26" t="s">
        <v>66</v>
      </c>
      <c r="E22" s="27">
        <v>28</v>
      </c>
      <c r="F22" s="21" t="s">
        <v>52</v>
      </c>
      <c r="G22" s="139"/>
    </row>
    <row r="23" spans="3:7" ht="27.75" customHeight="1">
      <c r="C23" s="452"/>
      <c r="D23" s="26" t="s">
        <v>67</v>
      </c>
      <c r="E23" s="27">
        <v>28</v>
      </c>
      <c r="F23" s="21" t="s">
        <v>52</v>
      </c>
      <c r="G23" s="139"/>
    </row>
    <row r="24" spans="3:7" ht="27.75" customHeight="1">
      <c r="C24" s="450" t="s">
        <v>54</v>
      </c>
      <c r="D24" s="29" t="s">
        <v>59</v>
      </c>
      <c r="E24" s="27">
        <v>15</v>
      </c>
      <c r="F24" s="21" t="s">
        <v>55</v>
      </c>
      <c r="G24" s="139"/>
    </row>
    <row r="25" spans="3:7" ht="27.75" customHeight="1">
      <c r="C25" s="451"/>
      <c r="D25" s="30" t="s">
        <v>68</v>
      </c>
      <c r="E25" s="27">
        <v>15</v>
      </c>
      <c r="F25" s="21" t="s">
        <v>55</v>
      </c>
      <c r="G25" s="139"/>
    </row>
    <row r="26" spans="3:7" ht="27.75" customHeight="1">
      <c r="C26" s="451"/>
      <c r="D26" s="30" t="s">
        <v>101</v>
      </c>
      <c r="E26" s="27">
        <v>15</v>
      </c>
      <c r="F26" s="21" t="s">
        <v>55</v>
      </c>
      <c r="G26" s="139"/>
    </row>
    <row r="27" spans="3:7" ht="27.75" customHeight="1">
      <c r="C27" s="451"/>
      <c r="D27" s="30" t="s">
        <v>69</v>
      </c>
      <c r="E27" s="27">
        <v>15</v>
      </c>
      <c r="F27" s="21" t="s">
        <v>55</v>
      </c>
      <c r="G27" s="139"/>
    </row>
    <row r="28" spans="3:7" ht="27.75" customHeight="1">
      <c r="C28" s="451"/>
      <c r="D28" s="30" t="s">
        <v>70</v>
      </c>
      <c r="E28" s="27">
        <v>15</v>
      </c>
      <c r="F28" s="21" t="s">
        <v>55</v>
      </c>
      <c r="G28" s="139"/>
    </row>
    <row r="29" spans="3:7" ht="27.75" customHeight="1">
      <c r="C29" s="451"/>
      <c r="D29" s="30" t="s">
        <v>58</v>
      </c>
      <c r="E29" s="27">
        <v>15</v>
      </c>
      <c r="F29" s="21" t="s">
        <v>55</v>
      </c>
      <c r="G29" s="139"/>
    </row>
    <row r="30" spans="3:7" ht="27.75" customHeight="1">
      <c r="C30" s="452"/>
      <c r="D30" s="30" t="s">
        <v>102</v>
      </c>
      <c r="E30" s="27">
        <v>15</v>
      </c>
      <c r="F30" s="21" t="s">
        <v>55</v>
      </c>
      <c r="G30" s="139"/>
    </row>
    <row r="31" spans="3:7" ht="27.75" customHeight="1">
      <c r="C31" s="450" t="s">
        <v>56</v>
      </c>
      <c r="D31" s="29" t="s">
        <v>71</v>
      </c>
      <c r="E31" s="27">
        <v>8</v>
      </c>
      <c r="F31" s="23" t="s">
        <v>55</v>
      </c>
      <c r="G31" s="139"/>
    </row>
    <row r="32" spans="3:7" ht="27.75" customHeight="1">
      <c r="C32" s="451"/>
      <c r="D32" s="30" t="s">
        <v>57</v>
      </c>
      <c r="E32" s="27">
        <v>8</v>
      </c>
      <c r="F32" s="23" t="s">
        <v>55</v>
      </c>
      <c r="G32" s="139"/>
    </row>
    <row r="33" spans="3:7" ht="27.75" customHeight="1">
      <c r="C33" s="451"/>
      <c r="D33" s="30" t="s">
        <v>72</v>
      </c>
      <c r="E33" s="27">
        <v>8</v>
      </c>
      <c r="F33" s="23" t="s">
        <v>55</v>
      </c>
      <c r="G33" s="139"/>
    </row>
    <row r="34" spans="3:7" ht="27.75" customHeight="1">
      <c r="C34" s="451"/>
      <c r="D34" s="30" t="s">
        <v>115</v>
      </c>
      <c r="E34" s="27">
        <v>8</v>
      </c>
      <c r="F34" s="23" t="s">
        <v>55</v>
      </c>
      <c r="G34" s="139"/>
    </row>
    <row r="35" spans="3:7" ht="27.75" customHeight="1">
      <c r="C35" s="451"/>
      <c r="D35" s="30" t="s">
        <v>95</v>
      </c>
      <c r="E35" s="27">
        <v>8</v>
      </c>
      <c r="F35" s="23" t="s">
        <v>55</v>
      </c>
      <c r="G35" s="139"/>
    </row>
    <row r="36" spans="3:7" ht="27.75" customHeight="1">
      <c r="C36" s="451"/>
      <c r="D36" s="30" t="s">
        <v>96</v>
      </c>
      <c r="E36" s="27">
        <v>8</v>
      </c>
      <c r="F36" s="23" t="s">
        <v>55</v>
      </c>
      <c r="G36" s="139"/>
    </row>
    <row r="37" spans="3:7" ht="27.75" customHeight="1">
      <c r="C37" s="451"/>
      <c r="D37" s="30" t="s">
        <v>97</v>
      </c>
      <c r="E37" s="27">
        <v>8</v>
      </c>
      <c r="F37" s="23" t="s">
        <v>55</v>
      </c>
      <c r="G37" s="139"/>
    </row>
    <row r="38" spans="3:7" ht="27.75" customHeight="1">
      <c r="C38" s="452"/>
      <c r="D38" s="30" t="s">
        <v>98</v>
      </c>
      <c r="E38" s="27">
        <v>8</v>
      </c>
      <c r="F38" s="23" t="s">
        <v>55</v>
      </c>
      <c r="G38" s="139"/>
    </row>
    <row r="39" spans="3:7" ht="27.75" customHeight="1">
      <c r="C39" s="450" t="s">
        <v>103</v>
      </c>
      <c r="D39" s="30" t="s">
        <v>116</v>
      </c>
      <c r="E39" s="27">
        <v>130</v>
      </c>
      <c r="F39" s="23" t="s">
        <v>55</v>
      </c>
      <c r="G39" s="139"/>
    </row>
    <row r="40" spans="3:7" ht="27.75" customHeight="1">
      <c r="C40" s="451"/>
      <c r="D40" s="30" t="s">
        <v>117</v>
      </c>
      <c r="E40" s="27">
        <v>180</v>
      </c>
      <c r="F40" s="23" t="s">
        <v>55</v>
      </c>
      <c r="G40" s="139"/>
    </row>
    <row r="41" spans="3:7" ht="27.75" customHeight="1">
      <c r="C41" s="451"/>
      <c r="D41" s="30" t="s">
        <v>134</v>
      </c>
      <c r="E41" s="27">
        <v>230</v>
      </c>
      <c r="F41" s="23" t="s">
        <v>55</v>
      </c>
      <c r="G41" s="139"/>
    </row>
    <row r="42" spans="3:7" ht="27.75" customHeight="1">
      <c r="C42" s="451"/>
      <c r="D42" s="30" t="s">
        <v>135</v>
      </c>
      <c r="E42" s="27">
        <v>280</v>
      </c>
      <c r="F42" s="23" t="s">
        <v>55</v>
      </c>
      <c r="G42" s="139"/>
    </row>
    <row r="43" spans="3:7" ht="27.75" customHeight="1">
      <c r="C43" s="451"/>
      <c r="D43" s="30" t="s">
        <v>136</v>
      </c>
      <c r="E43" s="27">
        <v>330</v>
      </c>
      <c r="F43" s="23" t="s">
        <v>55</v>
      </c>
      <c r="G43" s="139"/>
    </row>
    <row r="44" spans="3:7" ht="27.75" customHeight="1">
      <c r="C44" s="451"/>
      <c r="D44" s="30" t="s">
        <v>137</v>
      </c>
      <c r="E44" s="27">
        <v>380</v>
      </c>
      <c r="F44" s="23" t="s">
        <v>55</v>
      </c>
      <c r="G44" s="139"/>
    </row>
    <row r="45" spans="3:7" ht="27.75" customHeight="1">
      <c r="C45" s="451"/>
      <c r="D45" s="30" t="s">
        <v>138</v>
      </c>
      <c r="E45" s="27">
        <v>430</v>
      </c>
      <c r="F45" s="23" t="s">
        <v>55</v>
      </c>
      <c r="G45" s="139"/>
    </row>
    <row r="46" spans="3:7" ht="27.75" customHeight="1">
      <c r="C46" s="451"/>
      <c r="D46" s="30" t="s">
        <v>79</v>
      </c>
      <c r="E46" s="27">
        <v>80</v>
      </c>
      <c r="F46" s="23" t="s">
        <v>55</v>
      </c>
      <c r="G46" s="139"/>
    </row>
    <row r="47" spans="3:7" ht="27.75" customHeight="1">
      <c r="C47" s="451"/>
      <c r="D47" s="30" t="s">
        <v>81</v>
      </c>
      <c r="E47" s="27">
        <v>20</v>
      </c>
      <c r="F47" s="23" t="s">
        <v>55</v>
      </c>
      <c r="G47" s="139"/>
    </row>
    <row r="48" spans="3:7" ht="27.75" customHeight="1">
      <c r="C48" s="451"/>
      <c r="D48" s="30" t="s">
        <v>99</v>
      </c>
      <c r="E48" s="27">
        <v>20</v>
      </c>
      <c r="F48" s="23" t="s">
        <v>55</v>
      </c>
      <c r="G48" s="139"/>
    </row>
    <row r="49" spans="3:9" ht="27.75" hidden="1" customHeight="1">
      <c r="C49" s="451"/>
      <c r="D49" s="30" t="s">
        <v>83</v>
      </c>
      <c r="E49" s="27">
        <v>5</v>
      </c>
      <c r="F49" s="23" t="s">
        <v>55</v>
      </c>
      <c r="G49" s="139"/>
    </row>
    <row r="50" spans="3:9" ht="27.75" hidden="1" customHeight="1">
      <c r="C50" s="451"/>
      <c r="D50" s="30" t="s">
        <v>139</v>
      </c>
      <c r="E50" s="27">
        <v>3</v>
      </c>
      <c r="F50" s="23" t="s">
        <v>55</v>
      </c>
      <c r="G50" s="139"/>
    </row>
    <row r="51" spans="3:9" ht="27.75" hidden="1" customHeight="1">
      <c r="C51" s="451"/>
      <c r="D51" s="30" t="s">
        <v>100</v>
      </c>
      <c r="E51" s="27">
        <v>3</v>
      </c>
      <c r="F51" s="23" t="s">
        <v>55</v>
      </c>
      <c r="G51" s="139"/>
    </row>
    <row r="52" spans="3:9" ht="27.75" customHeight="1">
      <c r="C52" s="451"/>
      <c r="D52" s="30" t="s">
        <v>85</v>
      </c>
      <c r="E52" s="27">
        <v>3</v>
      </c>
      <c r="F52" s="23" t="s">
        <v>55</v>
      </c>
      <c r="G52" s="139"/>
    </row>
    <row r="53" spans="3:9" ht="27.75" customHeight="1">
      <c r="C53" s="452"/>
      <c r="D53" s="30" t="s">
        <v>90</v>
      </c>
      <c r="E53" s="27">
        <v>5</v>
      </c>
      <c r="F53" s="23" t="s">
        <v>55</v>
      </c>
      <c r="G53" s="139"/>
    </row>
    <row r="54" spans="3:9" ht="24" hidden="1">
      <c r="C54" s="447" t="s">
        <v>162</v>
      </c>
      <c r="D54" s="30" t="s">
        <v>165</v>
      </c>
      <c r="E54" s="27">
        <v>65</v>
      </c>
      <c r="F54" s="32" t="s">
        <v>163</v>
      </c>
      <c r="G54" s="139"/>
    </row>
    <row r="55" spans="3:9" ht="24" hidden="1">
      <c r="C55" s="447"/>
      <c r="D55" s="30" t="s">
        <v>164</v>
      </c>
      <c r="E55" s="27">
        <v>5</v>
      </c>
      <c r="F55" s="32" t="s">
        <v>163</v>
      </c>
      <c r="G55" s="139"/>
    </row>
    <row r="56" spans="3:9" ht="24" hidden="1">
      <c r="C56" s="447"/>
      <c r="D56" s="30" t="s">
        <v>166</v>
      </c>
      <c r="E56" s="27">
        <v>3</v>
      </c>
      <c r="F56" s="32" t="s">
        <v>163</v>
      </c>
      <c r="G56" s="139"/>
    </row>
    <row r="57" spans="3:9" ht="24" hidden="1">
      <c r="C57" s="447"/>
      <c r="D57" s="30" t="s">
        <v>167</v>
      </c>
      <c r="E57" s="84">
        <v>1.5</v>
      </c>
      <c r="F57" s="32" t="s">
        <v>163</v>
      </c>
      <c r="G57" s="139"/>
    </row>
    <row r="58" spans="3:9" ht="18" customHeight="1">
      <c r="C58" s="24"/>
      <c r="D58" s="24"/>
      <c r="E58" s="25"/>
      <c r="F58" s="25"/>
      <c r="G58" s="25"/>
    </row>
    <row r="59" spans="3:9" s="60" customFormat="1" ht="24" customHeight="1">
      <c r="C59" s="61" t="s">
        <v>146</v>
      </c>
      <c r="D59" s="61"/>
      <c r="E59" s="62"/>
      <c r="F59" s="62"/>
      <c r="G59" s="62"/>
      <c r="H59" s="63"/>
      <c r="I59" s="63"/>
    </row>
    <row r="60" spans="3:9" s="67" customFormat="1" ht="24" customHeight="1">
      <c r="C60" s="61" t="s">
        <v>147</v>
      </c>
      <c r="D60" s="61"/>
      <c r="E60" s="64"/>
      <c r="F60" s="65"/>
      <c r="G60" s="65"/>
      <c r="H60" s="66"/>
      <c r="I60" s="66"/>
    </row>
    <row r="61" spans="3:9" s="67" customFormat="1" ht="24" customHeight="1">
      <c r="C61" s="61" t="s">
        <v>148</v>
      </c>
      <c r="D61" s="61"/>
      <c r="E61" s="64"/>
      <c r="F61" s="65"/>
      <c r="G61" s="65"/>
      <c r="H61" s="66"/>
      <c r="I61" s="66"/>
    </row>
    <row r="62" spans="3:9" s="67" customFormat="1" ht="24" customHeight="1">
      <c r="C62" s="61" t="s">
        <v>177</v>
      </c>
      <c r="D62" s="61"/>
      <c r="E62" s="64"/>
      <c r="F62" s="65"/>
      <c r="G62" s="65"/>
      <c r="H62" s="66"/>
      <c r="I62" s="66"/>
    </row>
    <row r="63" spans="3:9" s="67" customFormat="1" ht="24" customHeight="1">
      <c r="C63" s="61" t="s">
        <v>149</v>
      </c>
      <c r="D63" s="61"/>
      <c r="E63" s="64"/>
      <c r="F63" s="65"/>
      <c r="G63" s="65"/>
      <c r="H63" s="66"/>
      <c r="I63" s="66"/>
    </row>
    <row r="64" spans="3:9" s="67" customFormat="1" ht="24" customHeight="1">
      <c r="C64" s="61" t="s">
        <v>150</v>
      </c>
      <c r="D64" s="61"/>
      <c r="E64" s="64"/>
      <c r="F64" s="65"/>
      <c r="G64" s="65"/>
      <c r="H64" s="66"/>
      <c r="I64" s="66"/>
    </row>
    <row r="65" spans="3:9" s="67" customFormat="1" ht="24" customHeight="1">
      <c r="C65" s="59" t="s">
        <v>151</v>
      </c>
      <c r="D65" s="59"/>
    </row>
    <row r="66" spans="3:9" s="67" customFormat="1" ht="24" customHeight="1">
      <c r="C66" s="61" t="s">
        <v>182</v>
      </c>
      <c r="D66" s="61"/>
      <c r="E66" s="68"/>
      <c r="F66" s="64"/>
      <c r="G66" s="64"/>
      <c r="H66" s="68"/>
      <c r="I66" s="68"/>
    </row>
    <row r="67" spans="3:9" s="67" customFormat="1" ht="24" customHeight="1">
      <c r="C67" s="61" t="s">
        <v>183</v>
      </c>
      <c r="D67" s="61"/>
      <c r="E67" s="68"/>
      <c r="F67" s="64"/>
      <c r="G67" s="64"/>
      <c r="H67" s="68"/>
      <c r="I67" s="68"/>
    </row>
    <row r="68" spans="3:9" s="67" customFormat="1" ht="22.5" hidden="1" customHeight="1">
      <c r="C68" s="59" t="s">
        <v>152</v>
      </c>
      <c r="D68" s="59"/>
      <c r="E68" s="68"/>
      <c r="F68" s="64"/>
      <c r="G68" s="64"/>
      <c r="H68" s="68"/>
      <c r="I68" s="68"/>
    </row>
    <row r="69" spans="3:9" s="60" customFormat="1" ht="22.5" hidden="1" customHeight="1">
      <c r="C69" s="59" t="s">
        <v>153</v>
      </c>
      <c r="D69" s="59"/>
      <c r="E69" s="68"/>
      <c r="F69" s="64"/>
      <c r="G69" s="64"/>
      <c r="H69" s="68"/>
      <c r="I69" s="68"/>
    </row>
    <row r="71" spans="3:9" hidden="1"/>
  </sheetData>
  <sheetProtection algorithmName="SHA-512" hashValue="w2Ccmy90hDoc3vMXwq+wsE1n75ltz0J8NwQ72Gz3epl8cca8Q86rLsyjaU3FLmdx6YiaBavHxJo9Y8lF8r/s4A==" saltValue="9pa+/GsF6nuAy1Z6ncnpzA==" spinCount="100000" sheet="1" objects="1" scenarios="1"/>
  <mergeCells count="8">
    <mergeCell ref="C54:C57"/>
    <mergeCell ref="C3:D3"/>
    <mergeCell ref="E3:F3"/>
    <mergeCell ref="C39:C53"/>
    <mergeCell ref="C24:C30"/>
    <mergeCell ref="C19:C23"/>
    <mergeCell ref="C4:C18"/>
    <mergeCell ref="C31:C38"/>
  </mergeCells>
  <phoneticPr fontId="5"/>
  <printOptions horizontalCentered="1"/>
  <pageMargins left="0.70866141732283472" right="0.39370078740157483" top="0.39370078740157483" bottom="0.19685039370078741" header="0.19685039370078741" footer="0"/>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様式第１号</vt:lpstr>
      <vt:lpstr>(別紙1)介護サービス事業所</vt:lpstr>
      <vt:lpstr>（別紙2）医療機関・薬局</vt:lpstr>
      <vt:lpstr>別表</vt:lpstr>
      <vt:lpstr>'(別紙1)介護サービス事業所'!Print_Area</vt:lpstr>
      <vt:lpstr>'（別紙2）医療機関・薬局'!Print_Area</vt:lpstr>
      <vt:lpstr>別表!Print_Area</vt:lpstr>
      <vt:lpstr>様式第１号!Print_Area</vt:lpstr>
      <vt:lpstr>'(別紙1)介護サービス事業所'!Print_Titles</vt:lpstr>
      <vt:lpstr>'（別紙2）医療機関・薬局'!Print_Titles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cp:lastModifiedBy>
  <cp:lastPrinted>2024-07-11T00:30:50Z</cp:lastPrinted>
  <dcterms:created xsi:type="dcterms:W3CDTF">2018-06-19T01:27:02Z</dcterms:created>
  <dcterms:modified xsi:type="dcterms:W3CDTF">2024-07-11T03:50:55Z</dcterms:modified>
</cp:coreProperties>
</file>